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llu\Desktop\"/>
    </mc:Choice>
  </mc:AlternateContent>
  <xr:revisionPtr revIDLastSave="0" documentId="8_{2277B1CA-6E33-424A-A3FA-536DAD6FDCF5}" xr6:coauthVersionLast="45" xr6:coauthVersionMax="45" xr10:uidLastSave="{00000000-0000-0000-0000-000000000000}"/>
  <bookViews>
    <workbookView xWindow="-110" yWindow="-110" windowWidth="19420" windowHeight="10420" tabRatio="718" firstSheet="1" activeTab="1" xr2:uid="{FBA97AF3-0A0E-443D-96E7-31F320CD747A}"/>
  </bookViews>
  <sheets>
    <sheet name="Pto. de Eq. com um produto" sheetId="1" r:id="rId1"/>
    <sheet name="Pto. de Eq. com vários produtos" sheetId="2" r:id="rId2"/>
    <sheet name="Receita de vendas" sheetId="3" r:id="rId3"/>
    <sheet name="Despesas" sheetId="4" r:id="rId4"/>
    <sheet name="Projeção do Fluxo de Caixa" sheetId="5" r:id="rId5"/>
    <sheet name="Análise de viabilidade" sheetId="6" r:id="rId6"/>
    <sheet name="Planilha4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5" i="4" l="1"/>
  <c r="Q5" i="4"/>
  <c r="U5" i="4"/>
  <c r="Y5" i="4"/>
  <c r="AC5" i="4"/>
  <c r="AG5" i="4"/>
  <c r="AK5" i="4"/>
  <c r="AO5" i="4"/>
  <c r="AS5" i="4"/>
  <c r="AW5" i="4"/>
  <c r="BA5" i="4"/>
  <c r="M6" i="4"/>
  <c r="Q6" i="4"/>
  <c r="U6" i="4"/>
  <c r="Y6" i="4"/>
  <c r="AC6" i="4"/>
  <c r="AG6" i="4"/>
  <c r="AK6" i="4"/>
  <c r="AO6" i="4"/>
  <c r="AS6" i="4"/>
  <c r="AW6" i="4"/>
  <c r="BA6" i="4"/>
  <c r="M7" i="4"/>
  <c r="Q7" i="4"/>
  <c r="U7" i="4"/>
  <c r="Y7" i="4"/>
  <c r="AC7" i="4"/>
  <c r="AG7" i="4"/>
  <c r="AK7" i="4"/>
  <c r="AO7" i="4"/>
  <c r="AS7" i="4"/>
  <c r="AW7" i="4"/>
  <c r="BA7" i="4"/>
  <c r="M8" i="4"/>
  <c r="Q8" i="4"/>
  <c r="U8" i="4"/>
  <c r="Y8" i="4"/>
  <c r="AC8" i="4"/>
  <c r="AG8" i="4"/>
  <c r="AK8" i="4"/>
  <c r="AO8" i="4"/>
  <c r="AS8" i="4"/>
  <c r="AW8" i="4"/>
  <c r="BA8" i="4"/>
  <c r="M9" i="4"/>
  <c r="Q9" i="4"/>
  <c r="U9" i="4"/>
  <c r="Y9" i="4"/>
  <c r="AC9" i="4"/>
  <c r="AG9" i="4"/>
  <c r="AK9" i="4"/>
  <c r="AO9" i="4"/>
  <c r="AS9" i="4"/>
  <c r="AW9" i="4"/>
  <c r="BA9" i="4"/>
  <c r="M10" i="4"/>
  <c r="Q10" i="4"/>
  <c r="U10" i="4"/>
  <c r="Y10" i="4"/>
  <c r="AC10" i="4"/>
  <c r="AG10" i="4"/>
  <c r="AK10" i="4"/>
  <c r="AO10" i="4"/>
  <c r="AS10" i="4"/>
  <c r="AW10" i="4"/>
  <c r="BA10" i="4"/>
  <c r="M11" i="4"/>
  <c r="Q11" i="4"/>
  <c r="U11" i="4"/>
  <c r="Y11" i="4"/>
  <c r="AC11" i="4"/>
  <c r="AG11" i="4"/>
  <c r="AK11" i="4"/>
  <c r="AO11" i="4"/>
  <c r="AS11" i="4"/>
  <c r="AW11" i="4"/>
  <c r="BA11" i="4"/>
  <c r="M12" i="4"/>
  <c r="Q12" i="4"/>
  <c r="U12" i="4"/>
  <c r="Y12" i="4"/>
  <c r="AC12" i="4"/>
  <c r="AG12" i="4"/>
  <c r="AK12" i="4"/>
  <c r="AO12" i="4"/>
  <c r="AS12" i="4"/>
  <c r="AW12" i="4"/>
  <c r="BA12" i="4"/>
  <c r="M13" i="4"/>
  <c r="Q13" i="4"/>
  <c r="U13" i="4"/>
  <c r="Y13" i="4"/>
  <c r="AC13" i="4"/>
  <c r="AG13" i="4"/>
  <c r="AK13" i="4"/>
  <c r="AO13" i="4"/>
  <c r="AS13" i="4"/>
  <c r="AW13" i="4"/>
  <c r="BA13" i="4"/>
  <c r="M14" i="4"/>
  <c r="Q14" i="4"/>
  <c r="U14" i="4"/>
  <c r="Y14" i="4"/>
  <c r="AC14" i="4"/>
  <c r="AG14" i="4"/>
  <c r="AK14" i="4"/>
  <c r="AO14" i="4"/>
  <c r="AS14" i="4"/>
  <c r="AW14" i="4"/>
  <c r="BA14" i="4"/>
  <c r="M15" i="4"/>
  <c r="Q15" i="4"/>
  <c r="U15" i="4"/>
  <c r="Y15" i="4"/>
  <c r="AC15" i="4"/>
  <c r="AG15" i="4"/>
  <c r="AK15" i="4"/>
  <c r="AO15" i="4"/>
  <c r="AS15" i="4"/>
  <c r="AW15" i="4"/>
  <c r="BA15" i="4"/>
  <c r="M16" i="4"/>
  <c r="Q16" i="4"/>
  <c r="U16" i="4"/>
  <c r="Y16" i="4"/>
  <c r="AC16" i="4"/>
  <c r="AG16" i="4"/>
  <c r="AK16" i="4"/>
  <c r="AO16" i="4"/>
  <c r="AS16" i="4"/>
  <c r="AW16" i="4"/>
  <c r="BA16" i="4"/>
  <c r="H16" i="4"/>
  <c r="L16" i="4" s="1"/>
  <c r="H6" i="4"/>
  <c r="L6" i="4" s="1"/>
  <c r="H7" i="4"/>
  <c r="L7" i="4" s="1"/>
  <c r="N7" i="4" s="1"/>
  <c r="H8" i="4"/>
  <c r="L8" i="4" s="1"/>
  <c r="N8" i="4" s="1"/>
  <c r="H9" i="4"/>
  <c r="L9" i="4" s="1"/>
  <c r="H10" i="4"/>
  <c r="L10" i="4" s="1"/>
  <c r="H11" i="4"/>
  <c r="L11" i="4" s="1"/>
  <c r="N11" i="4" s="1"/>
  <c r="H12" i="4"/>
  <c r="L12" i="4" s="1"/>
  <c r="N12" i="4" s="1"/>
  <c r="H13" i="4"/>
  <c r="L13" i="4" s="1"/>
  <c r="H14" i="4"/>
  <c r="L14" i="4" s="1"/>
  <c r="H15" i="4"/>
  <c r="L15" i="4" s="1"/>
  <c r="H5" i="4"/>
  <c r="L5" i="4" s="1"/>
  <c r="D17" i="4"/>
  <c r="H4" i="3"/>
  <c r="K4" i="3" s="1"/>
  <c r="H5" i="3"/>
  <c r="K5" i="3" s="1"/>
  <c r="N5" i="3" s="1"/>
  <c r="Q5" i="3" s="1"/>
  <c r="T5" i="3" s="1"/>
  <c r="H6" i="3"/>
  <c r="H7" i="3"/>
  <c r="K7" i="3" s="1"/>
  <c r="N7" i="3" s="1"/>
  <c r="Q7" i="3" s="1"/>
  <c r="H8" i="3"/>
  <c r="K8" i="3" s="1"/>
  <c r="H9" i="3"/>
  <c r="K9" i="3" s="1"/>
  <c r="N9" i="3" s="1"/>
  <c r="Q9" i="3" s="1"/>
  <c r="I9" i="3"/>
  <c r="H10" i="3"/>
  <c r="K10" i="3" s="1"/>
  <c r="N10" i="3" s="1"/>
  <c r="Q10" i="3" s="1"/>
  <c r="T10" i="3" s="1"/>
  <c r="W10" i="3" s="1"/>
  <c r="H11" i="3"/>
  <c r="K11" i="3" s="1"/>
  <c r="N11" i="3" s="1"/>
  <c r="H12" i="3"/>
  <c r="K12" i="3"/>
  <c r="H13" i="3"/>
  <c r="K13" i="3" s="1"/>
  <c r="N13" i="3" s="1"/>
  <c r="H14" i="3"/>
  <c r="K14" i="3" s="1"/>
  <c r="I14" i="3"/>
  <c r="L14" i="3" s="1"/>
  <c r="O14" i="3" s="1"/>
  <c r="R14" i="3" s="1"/>
  <c r="U14" i="3" s="1"/>
  <c r="X14" i="3" s="1"/>
  <c r="AA14" i="3" s="1"/>
  <c r="AD14" i="3" s="1"/>
  <c r="AG14" i="3" s="1"/>
  <c r="AJ14" i="3" s="1"/>
  <c r="AM14" i="3" s="1"/>
  <c r="H15" i="3"/>
  <c r="F5" i="3"/>
  <c r="G5" i="3" s="1"/>
  <c r="F6" i="3"/>
  <c r="G6" i="3" s="1"/>
  <c r="F7" i="3"/>
  <c r="G7" i="3" s="1"/>
  <c r="F8" i="3"/>
  <c r="I8" i="3" s="1"/>
  <c r="F9" i="3"/>
  <c r="G9" i="3" s="1"/>
  <c r="F10" i="3"/>
  <c r="I10" i="3" s="1"/>
  <c r="F11" i="3"/>
  <c r="G11" i="3" s="1"/>
  <c r="F12" i="3"/>
  <c r="I12" i="3" s="1"/>
  <c r="F13" i="3"/>
  <c r="G13" i="3" s="1"/>
  <c r="F14" i="3"/>
  <c r="G14" i="3" s="1"/>
  <c r="F15" i="3"/>
  <c r="I15" i="3" s="1"/>
  <c r="L15" i="3" s="1"/>
  <c r="O15" i="3" s="1"/>
  <c r="R15" i="3" s="1"/>
  <c r="U15" i="3" s="1"/>
  <c r="X15" i="3" s="1"/>
  <c r="AA15" i="3" s="1"/>
  <c r="AD15" i="3" s="1"/>
  <c r="AG15" i="3" s="1"/>
  <c r="AJ15" i="3" s="1"/>
  <c r="AM15" i="3" s="1"/>
  <c r="F4" i="3"/>
  <c r="I4" i="3" s="1"/>
  <c r="L4" i="3" s="1"/>
  <c r="O4" i="3" s="1"/>
  <c r="R4" i="3" s="1"/>
  <c r="U4" i="3" s="1"/>
  <c r="X4" i="3" s="1"/>
  <c r="AA4" i="3" s="1"/>
  <c r="AD4" i="3" s="1"/>
  <c r="AG4" i="3" s="1"/>
  <c r="AJ4" i="3" s="1"/>
  <c r="AM4" i="3" s="1"/>
  <c r="C34" i="2"/>
  <c r="P14" i="4" l="1"/>
  <c r="N14" i="4"/>
  <c r="P10" i="4"/>
  <c r="N10" i="4"/>
  <c r="P6" i="4"/>
  <c r="N6" i="4"/>
  <c r="N5" i="4"/>
  <c r="P5" i="4"/>
  <c r="R5" i="4" s="1"/>
  <c r="N13" i="4"/>
  <c r="P13" i="4"/>
  <c r="R13" i="4" s="1"/>
  <c r="P9" i="4"/>
  <c r="R9" i="4" s="1"/>
  <c r="N9" i="4"/>
  <c r="G15" i="3"/>
  <c r="I7" i="3"/>
  <c r="G4" i="3"/>
  <c r="G12" i="3"/>
  <c r="G8" i="3"/>
  <c r="I13" i="3"/>
  <c r="L13" i="3" s="1"/>
  <c r="O13" i="3" s="1"/>
  <c r="R13" i="3" s="1"/>
  <c r="U13" i="3" s="1"/>
  <c r="X13" i="3" s="1"/>
  <c r="AA13" i="3" s="1"/>
  <c r="AD13" i="3" s="1"/>
  <c r="AG13" i="3" s="1"/>
  <c r="AJ13" i="3" s="1"/>
  <c r="AM13" i="3" s="1"/>
  <c r="I6" i="3"/>
  <c r="L6" i="3" s="1"/>
  <c r="O6" i="3" s="1"/>
  <c r="R6" i="3" s="1"/>
  <c r="U6" i="3" s="1"/>
  <c r="X6" i="3" s="1"/>
  <c r="AA6" i="3" s="1"/>
  <c r="AD6" i="3" s="1"/>
  <c r="AG6" i="3" s="1"/>
  <c r="AJ6" i="3" s="1"/>
  <c r="AM6" i="3" s="1"/>
  <c r="I11" i="3"/>
  <c r="J11" i="3" s="1"/>
  <c r="G10" i="3"/>
  <c r="I5" i="3"/>
  <c r="L5" i="3" s="1"/>
  <c r="E6" i="4"/>
  <c r="E5" i="4"/>
  <c r="J15" i="3"/>
  <c r="K15" i="3"/>
  <c r="M15" i="3" s="1"/>
  <c r="J14" i="3"/>
  <c r="K6" i="3"/>
  <c r="N6" i="3" s="1"/>
  <c r="Q6" i="3" s="1"/>
  <c r="T6" i="3" s="1"/>
  <c r="W6" i="3" s="1"/>
  <c r="Z6" i="3" s="1"/>
  <c r="M13" i="3"/>
  <c r="G16" i="3"/>
  <c r="M5" i="3"/>
  <c r="N15" i="4"/>
  <c r="N16" i="4"/>
  <c r="P16" i="4"/>
  <c r="T13" i="4"/>
  <c r="P12" i="4"/>
  <c r="T9" i="4"/>
  <c r="P8" i="4"/>
  <c r="P15" i="4"/>
  <c r="P11" i="4"/>
  <c r="P7" i="4"/>
  <c r="E12" i="4"/>
  <c r="E9" i="4"/>
  <c r="E16" i="4"/>
  <c r="E8" i="4"/>
  <c r="E13" i="4"/>
  <c r="E15" i="4"/>
  <c r="E11" i="4"/>
  <c r="E7" i="4"/>
  <c r="E14" i="4"/>
  <c r="E10" i="4"/>
  <c r="N8" i="3"/>
  <c r="N12" i="3"/>
  <c r="Z10" i="3"/>
  <c r="T9" i="3"/>
  <c r="T7" i="3"/>
  <c r="M14" i="3"/>
  <c r="N14" i="3"/>
  <c r="P13" i="3"/>
  <c r="Q13" i="3"/>
  <c r="L9" i="3"/>
  <c r="O9" i="3" s="1"/>
  <c r="R9" i="3" s="1"/>
  <c r="U9" i="3" s="1"/>
  <c r="X9" i="3" s="1"/>
  <c r="AA9" i="3" s="1"/>
  <c r="AD9" i="3" s="1"/>
  <c r="AG9" i="3" s="1"/>
  <c r="AJ9" i="3" s="1"/>
  <c r="AM9" i="3" s="1"/>
  <c r="J9" i="3"/>
  <c r="AB6" i="3"/>
  <c r="L12" i="3"/>
  <c r="O12" i="3" s="1"/>
  <c r="R12" i="3" s="1"/>
  <c r="U12" i="3" s="1"/>
  <c r="X12" i="3" s="1"/>
  <c r="AA12" i="3" s="1"/>
  <c r="AD12" i="3" s="1"/>
  <c r="AG12" i="3" s="1"/>
  <c r="AJ12" i="3" s="1"/>
  <c r="AM12" i="3" s="1"/>
  <c r="J12" i="3"/>
  <c r="L8" i="3"/>
  <c r="O8" i="3" s="1"/>
  <c r="R8" i="3" s="1"/>
  <c r="U8" i="3" s="1"/>
  <c r="X8" i="3" s="1"/>
  <c r="AA8" i="3" s="1"/>
  <c r="AD8" i="3" s="1"/>
  <c r="AG8" i="3" s="1"/>
  <c r="AJ8" i="3" s="1"/>
  <c r="AM8" i="3" s="1"/>
  <c r="J8" i="3"/>
  <c r="O5" i="3"/>
  <c r="R5" i="3" s="1"/>
  <c r="U5" i="3" s="1"/>
  <c r="X5" i="3" s="1"/>
  <c r="AA5" i="3" s="1"/>
  <c r="AD5" i="3" s="1"/>
  <c r="AG5" i="3" s="1"/>
  <c r="AJ5" i="3" s="1"/>
  <c r="AM5" i="3" s="1"/>
  <c r="J13" i="3"/>
  <c r="Q11" i="3"/>
  <c r="L11" i="3"/>
  <c r="L7" i="3"/>
  <c r="J7" i="3"/>
  <c r="P6" i="3"/>
  <c r="AC6" i="3"/>
  <c r="W5" i="3"/>
  <c r="J5" i="3"/>
  <c r="L10" i="3"/>
  <c r="J10" i="3"/>
  <c r="Y6" i="3"/>
  <c r="V6" i="3"/>
  <c r="P5" i="3"/>
  <c r="M4" i="3"/>
  <c r="N4" i="3"/>
  <c r="J4" i="3"/>
  <c r="G4" i="1"/>
  <c r="V5" i="3" l="1"/>
  <c r="R10" i="4"/>
  <c r="T10" i="4"/>
  <c r="P9" i="3"/>
  <c r="S5" i="3"/>
  <c r="M9" i="3"/>
  <c r="N15" i="3"/>
  <c r="T5" i="4"/>
  <c r="X5" i="4" s="1"/>
  <c r="N17" i="4"/>
  <c r="D4" i="5" s="1"/>
  <c r="D5" i="5" s="1"/>
  <c r="E3" i="6" s="1"/>
  <c r="E5" i="6" s="1"/>
  <c r="J6" i="3"/>
  <c r="R6" i="4"/>
  <c r="T6" i="4"/>
  <c r="R14" i="4"/>
  <c r="T14" i="4"/>
  <c r="M6" i="3"/>
  <c r="S6" i="3"/>
  <c r="J16" i="3"/>
  <c r="R8" i="4"/>
  <c r="T8" i="4"/>
  <c r="T15" i="4"/>
  <c r="R15" i="4"/>
  <c r="V9" i="4"/>
  <c r="X9" i="4"/>
  <c r="T11" i="4"/>
  <c r="R11" i="4"/>
  <c r="V13" i="4"/>
  <c r="X13" i="4"/>
  <c r="V5" i="4"/>
  <c r="T7" i="4"/>
  <c r="R7" i="4"/>
  <c r="R12" i="4"/>
  <c r="T12" i="4"/>
  <c r="R16" i="4"/>
  <c r="T16" i="4"/>
  <c r="E17" i="4"/>
  <c r="O11" i="3"/>
  <c r="M11" i="3"/>
  <c r="P14" i="3"/>
  <c r="Q14" i="3"/>
  <c r="S9" i="3"/>
  <c r="M12" i="3"/>
  <c r="P4" i="3"/>
  <c r="Q4" i="3"/>
  <c r="M10" i="3"/>
  <c r="O10" i="3"/>
  <c r="T11" i="3"/>
  <c r="V9" i="3"/>
  <c r="W9" i="3"/>
  <c r="P12" i="3"/>
  <c r="Q12" i="3"/>
  <c r="Z5" i="3"/>
  <c r="Y5" i="3"/>
  <c r="AF6" i="3"/>
  <c r="AE6" i="3"/>
  <c r="T13" i="3"/>
  <c r="S13" i="3"/>
  <c r="M8" i="3"/>
  <c r="O7" i="3"/>
  <c r="M7" i="3"/>
  <c r="W7" i="3"/>
  <c r="AC10" i="3"/>
  <c r="P8" i="3"/>
  <c r="Q8" i="3"/>
  <c r="C66" i="2"/>
  <c r="D54" i="2" s="1"/>
  <c r="C71" i="2"/>
  <c r="D71" i="2" s="1"/>
  <c r="E71" i="2" s="1"/>
  <c r="C72" i="2"/>
  <c r="D72" i="2" s="1"/>
  <c r="E72" i="2" s="1"/>
  <c r="C73" i="2"/>
  <c r="D73" i="2" s="1"/>
  <c r="E73" i="2" s="1"/>
  <c r="C74" i="2"/>
  <c r="D74" i="2" s="1"/>
  <c r="E74" i="2" s="1"/>
  <c r="C75" i="2"/>
  <c r="D75" i="2" s="1"/>
  <c r="E75" i="2" s="1"/>
  <c r="C76" i="2"/>
  <c r="D76" i="2" s="1"/>
  <c r="E76" i="2" s="1"/>
  <c r="C77" i="2"/>
  <c r="D77" i="2" s="1"/>
  <c r="E77" i="2" s="1"/>
  <c r="C78" i="2"/>
  <c r="D78" i="2" s="1"/>
  <c r="E78" i="2" s="1"/>
  <c r="C79" i="2"/>
  <c r="D79" i="2" s="1"/>
  <c r="E79" i="2" s="1"/>
  <c r="C80" i="2"/>
  <c r="D80" i="2" s="1"/>
  <c r="E80" i="2" s="1"/>
  <c r="C81" i="2"/>
  <c r="D81" i="2" s="1"/>
  <c r="E81" i="2" s="1"/>
  <c r="C70" i="2"/>
  <c r="C26" i="1"/>
  <c r="C50" i="2"/>
  <c r="C18" i="2"/>
  <c r="Q15" i="3" l="1"/>
  <c r="P15" i="3"/>
  <c r="V10" i="4"/>
  <c r="X10" i="4"/>
  <c r="V6" i="4"/>
  <c r="X6" i="4"/>
  <c r="V14" i="4"/>
  <c r="X14" i="4"/>
  <c r="D58" i="2"/>
  <c r="M16" i="3"/>
  <c r="K9" i="2"/>
  <c r="Q10" i="2" s="1"/>
  <c r="B4" i="4"/>
  <c r="B5" i="4" s="1"/>
  <c r="C5" i="4" s="1"/>
  <c r="I5" i="4" s="1"/>
  <c r="J5" i="4" s="1"/>
  <c r="X11" i="4"/>
  <c r="V11" i="4"/>
  <c r="V15" i="4"/>
  <c r="X15" i="4"/>
  <c r="X16" i="4"/>
  <c r="V16" i="4"/>
  <c r="AB5" i="4"/>
  <c r="Z5" i="4"/>
  <c r="X12" i="4"/>
  <c r="V12" i="4"/>
  <c r="R17" i="4"/>
  <c r="E4" i="5" s="1"/>
  <c r="E5" i="5" s="1"/>
  <c r="F3" i="6" s="1"/>
  <c r="F5" i="6" s="1"/>
  <c r="AB13" i="4"/>
  <c r="Z13" i="4"/>
  <c r="AB9" i="4"/>
  <c r="Z9" i="4"/>
  <c r="X8" i="4"/>
  <c r="V8" i="4"/>
  <c r="X7" i="4"/>
  <c r="V7" i="4"/>
  <c r="T12" i="3"/>
  <c r="S12" i="3"/>
  <c r="T4" i="3"/>
  <c r="S4" i="3"/>
  <c r="T14" i="3"/>
  <c r="S14" i="3"/>
  <c r="AH6" i="3"/>
  <c r="AI6" i="3"/>
  <c r="W11" i="3"/>
  <c r="Z9" i="3"/>
  <c r="Y9" i="3"/>
  <c r="R10" i="3"/>
  <c r="P10" i="3"/>
  <c r="AF10" i="3"/>
  <c r="R7" i="3"/>
  <c r="P7" i="3"/>
  <c r="T8" i="3"/>
  <c r="S8" i="3"/>
  <c r="Z7" i="3"/>
  <c r="V13" i="3"/>
  <c r="W13" i="3"/>
  <c r="AB5" i="3"/>
  <c r="AC5" i="3"/>
  <c r="R11" i="3"/>
  <c r="P11" i="3"/>
  <c r="D65" i="2"/>
  <c r="K65" i="2" s="1"/>
  <c r="D57" i="2"/>
  <c r="K57" i="2" s="1"/>
  <c r="D64" i="2"/>
  <c r="D56" i="2"/>
  <c r="D61" i="2"/>
  <c r="K61" i="2" s="1"/>
  <c r="D60" i="2"/>
  <c r="C97" i="2"/>
  <c r="C92" i="2"/>
  <c r="C96" i="2"/>
  <c r="C91" i="2"/>
  <c r="C95" i="2"/>
  <c r="C89" i="2"/>
  <c r="C93" i="2"/>
  <c r="C88" i="2"/>
  <c r="G9" i="1"/>
  <c r="E58" i="2"/>
  <c r="K58" i="2"/>
  <c r="H58" i="2"/>
  <c r="D63" i="2"/>
  <c r="D59" i="2"/>
  <c r="D55" i="2"/>
  <c r="F103" i="2"/>
  <c r="C87" i="2"/>
  <c r="D70" i="2"/>
  <c r="E70" i="2" s="1"/>
  <c r="C98" i="2"/>
  <c r="C94" i="2"/>
  <c r="C90" i="2"/>
  <c r="D62" i="2"/>
  <c r="H65" i="2"/>
  <c r="Y10" i="2"/>
  <c r="X10" i="2"/>
  <c r="T10" i="2"/>
  <c r="W10" i="2"/>
  <c r="V10" i="2"/>
  <c r="R10" i="2"/>
  <c r="AB14" i="4" l="1"/>
  <c r="Z14" i="4"/>
  <c r="AB6" i="4"/>
  <c r="Z6" i="4"/>
  <c r="Z17" i="4" s="1"/>
  <c r="G4" i="5" s="1"/>
  <c r="G5" i="5" s="1"/>
  <c r="H3" i="6" s="1"/>
  <c r="H5" i="6" s="1"/>
  <c r="Z10" i="4"/>
  <c r="AB10" i="4"/>
  <c r="V17" i="4"/>
  <c r="F4" i="5" s="1"/>
  <c r="F5" i="5" s="1"/>
  <c r="G3" i="6" s="1"/>
  <c r="G5" i="6" s="1"/>
  <c r="T15" i="3"/>
  <c r="S15" i="3"/>
  <c r="E65" i="2"/>
  <c r="H57" i="2"/>
  <c r="S10" i="2"/>
  <c r="U10" i="2"/>
  <c r="P16" i="3"/>
  <c r="Z10" i="2"/>
  <c r="AA10" i="2"/>
  <c r="AB10" i="2"/>
  <c r="AC10" i="2"/>
  <c r="O10" i="2"/>
  <c r="P10" i="2"/>
  <c r="B6" i="4"/>
  <c r="C6" i="4" s="1"/>
  <c r="I6" i="4" s="1"/>
  <c r="J6" i="4" s="1"/>
  <c r="B15" i="4"/>
  <c r="C15" i="4" s="1"/>
  <c r="I15" i="4" s="1"/>
  <c r="J15" i="4" s="1"/>
  <c r="B16" i="4"/>
  <c r="C16" i="4" s="1"/>
  <c r="I16" i="4" s="1"/>
  <c r="J16" i="4" s="1"/>
  <c r="B11" i="4"/>
  <c r="C11" i="4" s="1"/>
  <c r="I11" i="4" s="1"/>
  <c r="J11" i="4" s="1"/>
  <c r="B10" i="4"/>
  <c r="C10" i="4" s="1"/>
  <c r="I10" i="4" s="1"/>
  <c r="J10" i="4" s="1"/>
  <c r="B13" i="4"/>
  <c r="C13" i="4" s="1"/>
  <c r="I13" i="4" s="1"/>
  <c r="J13" i="4" s="1"/>
  <c r="B8" i="4"/>
  <c r="C8" i="4" s="1"/>
  <c r="I8" i="4" s="1"/>
  <c r="J8" i="4" s="1"/>
  <c r="B7" i="4"/>
  <c r="C7" i="4" s="1"/>
  <c r="I7" i="4" s="1"/>
  <c r="J7" i="4" s="1"/>
  <c r="B14" i="4"/>
  <c r="C14" i="4" s="1"/>
  <c r="I14" i="4" s="1"/>
  <c r="J14" i="4" s="1"/>
  <c r="B9" i="4"/>
  <c r="C9" i="4" s="1"/>
  <c r="I9" i="4" s="1"/>
  <c r="J9" i="4" s="1"/>
  <c r="B12" i="4"/>
  <c r="C12" i="4" s="1"/>
  <c r="I12" i="4" s="1"/>
  <c r="J12" i="4" s="1"/>
  <c r="Z15" i="4"/>
  <c r="AB15" i="4"/>
  <c r="Z11" i="4"/>
  <c r="AB11" i="4"/>
  <c r="AD13" i="4"/>
  <c r="AF13" i="4"/>
  <c r="Z12" i="4"/>
  <c r="AB12" i="4"/>
  <c r="AD5" i="4"/>
  <c r="AF5" i="4"/>
  <c r="Z16" i="4"/>
  <c r="AB16" i="4"/>
  <c r="Z8" i="4"/>
  <c r="AB8" i="4"/>
  <c r="Z7" i="4"/>
  <c r="AB7" i="4"/>
  <c r="AF9" i="4"/>
  <c r="AD9" i="4"/>
  <c r="AF5" i="3"/>
  <c r="AE5" i="3"/>
  <c r="AL6" i="3"/>
  <c r="AN6" i="3" s="1"/>
  <c r="AK6" i="3"/>
  <c r="U10" i="3"/>
  <c r="S10" i="3"/>
  <c r="V4" i="3"/>
  <c r="W4" i="3"/>
  <c r="AC7" i="3"/>
  <c r="Y13" i="3"/>
  <c r="Z13" i="3"/>
  <c r="Z11" i="3"/>
  <c r="U7" i="3"/>
  <c r="S7" i="3"/>
  <c r="S16" i="3" s="1"/>
  <c r="U11" i="3"/>
  <c r="S11" i="3"/>
  <c r="V8" i="3"/>
  <c r="W8" i="3"/>
  <c r="AI10" i="3"/>
  <c r="AB9" i="3"/>
  <c r="AC9" i="3"/>
  <c r="W14" i="3"/>
  <c r="V14" i="3"/>
  <c r="V12" i="3"/>
  <c r="W12" i="3"/>
  <c r="E57" i="2"/>
  <c r="E61" i="2"/>
  <c r="H61" i="2"/>
  <c r="E56" i="2"/>
  <c r="K56" i="2"/>
  <c r="H56" i="2"/>
  <c r="E64" i="2"/>
  <c r="H64" i="2"/>
  <c r="K64" i="2"/>
  <c r="D66" i="2"/>
  <c r="H54" i="2"/>
  <c r="E60" i="2"/>
  <c r="H60" i="2"/>
  <c r="K60" i="2"/>
  <c r="E54" i="2"/>
  <c r="K54" i="2"/>
  <c r="H55" i="2"/>
  <c r="E55" i="2"/>
  <c r="K55" i="2"/>
  <c r="K59" i="2"/>
  <c r="E59" i="2"/>
  <c r="H59" i="2"/>
  <c r="H63" i="2"/>
  <c r="E63" i="2"/>
  <c r="K63" i="2"/>
  <c r="E62" i="2"/>
  <c r="K62" i="2"/>
  <c r="H62" i="2"/>
  <c r="C42" i="1"/>
  <c r="G14" i="1" s="1"/>
  <c r="G21" i="1" s="1"/>
  <c r="W15" i="3" l="1"/>
  <c r="V15" i="3"/>
  <c r="AF6" i="4"/>
  <c r="AD6" i="4"/>
  <c r="G36" i="1"/>
  <c r="AD10" i="4"/>
  <c r="AF10" i="4"/>
  <c r="AF14" i="4"/>
  <c r="AD14" i="4"/>
  <c r="B17" i="4"/>
  <c r="AH9" i="4"/>
  <c r="AJ9" i="4"/>
  <c r="AH5" i="4"/>
  <c r="AJ5" i="4"/>
  <c r="AD12" i="4"/>
  <c r="AF12" i="4"/>
  <c r="AD7" i="4"/>
  <c r="AF7" i="4"/>
  <c r="AD16" i="4"/>
  <c r="AF16" i="4"/>
  <c r="AH13" i="4"/>
  <c r="AJ13" i="4"/>
  <c r="AD15" i="4"/>
  <c r="AF15" i="4"/>
  <c r="AD8" i="4"/>
  <c r="AF8" i="4"/>
  <c r="AD11" i="4"/>
  <c r="AF11" i="4"/>
  <c r="AL10" i="3"/>
  <c r="AF7" i="3"/>
  <c r="Z14" i="3"/>
  <c r="Y14" i="3"/>
  <c r="X10" i="3"/>
  <c r="V10" i="3"/>
  <c r="X11" i="3"/>
  <c r="V11" i="3"/>
  <c r="AC11" i="3"/>
  <c r="Z12" i="3"/>
  <c r="Y12" i="3"/>
  <c r="AF9" i="3"/>
  <c r="AE9" i="3"/>
  <c r="Z8" i="3"/>
  <c r="Y8" i="3"/>
  <c r="AB13" i="3"/>
  <c r="AC13" i="3"/>
  <c r="Z4" i="3"/>
  <c r="Y4" i="3"/>
  <c r="X7" i="3"/>
  <c r="V7" i="3"/>
  <c r="AH5" i="3"/>
  <c r="AI5" i="3"/>
  <c r="E66" i="2"/>
  <c r="K66" i="2"/>
  <c r="K10" i="2" s="1"/>
  <c r="H66" i="2"/>
  <c r="K11" i="1"/>
  <c r="G16" i="1"/>
  <c r="C34" i="1"/>
  <c r="G26" i="1" s="1"/>
  <c r="AH10" i="4" l="1"/>
  <c r="AJ10" i="4"/>
  <c r="AJ6" i="4"/>
  <c r="AH6" i="4"/>
  <c r="AJ14" i="4"/>
  <c r="AH14" i="4"/>
  <c r="H69" i="2"/>
  <c r="AD17" i="4"/>
  <c r="H4" i="5" s="1"/>
  <c r="H5" i="5" s="1"/>
  <c r="I3" i="6" s="1"/>
  <c r="I5" i="6" s="1"/>
  <c r="Z15" i="3"/>
  <c r="Y15" i="3"/>
  <c r="V16" i="3"/>
  <c r="J17" i="4"/>
  <c r="C4" i="5" s="1"/>
  <c r="C5" i="5" s="1"/>
  <c r="D3" i="6" s="1"/>
  <c r="C17" i="4"/>
  <c r="AH8" i="4"/>
  <c r="AJ8" i="4"/>
  <c r="AL13" i="4"/>
  <c r="AN13" i="4"/>
  <c r="AH16" i="4"/>
  <c r="AJ16" i="4"/>
  <c r="AH12" i="4"/>
  <c r="AJ12" i="4"/>
  <c r="AL9" i="4"/>
  <c r="AN9" i="4"/>
  <c r="AL5" i="4"/>
  <c r="AN5" i="4"/>
  <c r="AJ11" i="4"/>
  <c r="AH11" i="4"/>
  <c r="AJ15" i="4"/>
  <c r="AH15" i="4"/>
  <c r="AJ7" i="4"/>
  <c r="AH7" i="4"/>
  <c r="AA7" i="3"/>
  <c r="Y7" i="3"/>
  <c r="AH9" i="3"/>
  <c r="AI9" i="3"/>
  <c r="AA10" i="3"/>
  <c r="Y10" i="3"/>
  <c r="AL5" i="3"/>
  <c r="AN5" i="3" s="1"/>
  <c r="AK5" i="3"/>
  <c r="AB4" i="3"/>
  <c r="AC4" i="3"/>
  <c r="AB8" i="3"/>
  <c r="AC8" i="3"/>
  <c r="AB12" i="3"/>
  <c r="AC12" i="3"/>
  <c r="AA11" i="3"/>
  <c r="Y11" i="3"/>
  <c r="AB14" i="3"/>
  <c r="AC14" i="3"/>
  <c r="AI7" i="3"/>
  <c r="AF13" i="3"/>
  <c r="AE13" i="3"/>
  <c r="AF11" i="3"/>
  <c r="G4" i="2"/>
  <c r="K11" i="2"/>
  <c r="P11" i="2"/>
  <c r="X11" i="2"/>
  <c r="AB11" i="2"/>
  <c r="T11" i="2"/>
  <c r="Q11" i="2"/>
  <c r="U11" i="2"/>
  <c r="Y11" i="2"/>
  <c r="AC11" i="2"/>
  <c r="S11" i="2"/>
  <c r="Z11" i="2"/>
  <c r="V11" i="2"/>
  <c r="W11" i="2"/>
  <c r="AA11" i="2"/>
  <c r="O11" i="2"/>
  <c r="R11" i="2"/>
  <c r="AA12" i="1"/>
  <c r="P12" i="1"/>
  <c r="AB12" i="1"/>
  <c r="Y12" i="1"/>
  <c r="O12" i="1"/>
  <c r="AC12" i="1"/>
  <c r="Z12" i="1"/>
  <c r="T12" i="1"/>
  <c r="X12" i="1"/>
  <c r="R12" i="1"/>
  <c r="V12" i="1"/>
  <c r="W12" i="1"/>
  <c r="Q12" i="1"/>
  <c r="U12" i="1"/>
  <c r="S12" i="1"/>
  <c r="K9" i="1"/>
  <c r="K10" i="1"/>
  <c r="K12" i="1" s="1"/>
  <c r="AL10" i="4" l="1"/>
  <c r="AN10" i="4"/>
  <c r="AL6" i="4"/>
  <c r="AN6" i="4"/>
  <c r="AH17" i="4"/>
  <c r="I4" i="5" s="1"/>
  <c r="I5" i="5" s="1"/>
  <c r="J3" i="6" s="1"/>
  <c r="J5" i="6" s="1"/>
  <c r="AB15" i="3"/>
  <c r="AC15" i="3"/>
  <c r="AL14" i="4"/>
  <c r="AN14" i="4"/>
  <c r="D5" i="6"/>
  <c r="D6" i="6" s="1"/>
  <c r="D4" i="6"/>
  <c r="E4" i="6" s="1"/>
  <c r="F4" i="6" s="1"/>
  <c r="G4" i="6" s="1"/>
  <c r="H4" i="6" s="1"/>
  <c r="I4" i="6" s="1"/>
  <c r="Y16" i="3"/>
  <c r="AL15" i="4"/>
  <c r="AN15" i="4"/>
  <c r="AR5" i="4"/>
  <c r="AP5" i="4"/>
  <c r="AN12" i="4"/>
  <c r="AL12" i="4"/>
  <c r="AR13" i="4"/>
  <c r="AP13" i="4"/>
  <c r="AL11" i="4"/>
  <c r="AN11" i="4"/>
  <c r="AN8" i="4"/>
  <c r="AL8" i="4"/>
  <c r="AL7" i="4"/>
  <c r="AN7" i="4"/>
  <c r="AR9" i="4"/>
  <c r="AP9" i="4"/>
  <c r="AN16" i="4"/>
  <c r="AL16" i="4"/>
  <c r="AI13" i="3"/>
  <c r="AH13" i="3"/>
  <c r="AD10" i="3"/>
  <c r="AB10" i="3"/>
  <c r="AD7" i="3"/>
  <c r="AB7" i="3"/>
  <c r="AL7" i="3"/>
  <c r="AF8" i="3"/>
  <c r="AE8" i="3"/>
  <c r="AL9" i="3"/>
  <c r="AN9" i="3" s="1"/>
  <c r="AK9" i="3"/>
  <c r="AI11" i="3"/>
  <c r="AD11" i="3"/>
  <c r="AB11" i="3"/>
  <c r="AF14" i="3"/>
  <c r="AE14" i="3"/>
  <c r="AF12" i="3"/>
  <c r="AE12" i="3"/>
  <c r="AF4" i="3"/>
  <c r="AE4" i="3"/>
  <c r="K12" i="2"/>
  <c r="S12" i="2"/>
  <c r="T12" i="2"/>
  <c r="Q12" i="2"/>
  <c r="W12" i="2"/>
  <c r="X12" i="2"/>
  <c r="Z12" i="2"/>
  <c r="O12" i="2"/>
  <c r="R12" i="2"/>
  <c r="U12" i="2"/>
  <c r="V12" i="2"/>
  <c r="AA12" i="2"/>
  <c r="AB12" i="2"/>
  <c r="Y12" i="2"/>
  <c r="P12" i="2"/>
  <c r="AC12" i="2"/>
  <c r="G9" i="2"/>
  <c r="G14" i="2"/>
  <c r="H70" i="2"/>
  <c r="H71" i="2" s="1"/>
  <c r="K70" i="2"/>
  <c r="AB10" i="1"/>
  <c r="Y10" i="1"/>
  <c r="Z11" i="1"/>
  <c r="AC10" i="1"/>
  <c r="Z10" i="1"/>
  <c r="AA11" i="1"/>
  <c r="AB11" i="1"/>
  <c r="AA10" i="1"/>
  <c r="AC11" i="1"/>
  <c r="Y11" i="1"/>
  <c r="O11" i="1"/>
  <c r="O10" i="1"/>
  <c r="Q11" i="1"/>
  <c r="U11" i="1"/>
  <c r="P11" i="1"/>
  <c r="S10" i="1"/>
  <c r="W10" i="1"/>
  <c r="S11" i="1"/>
  <c r="W11" i="1"/>
  <c r="Q10" i="1"/>
  <c r="U10" i="1"/>
  <c r="P10" i="1"/>
  <c r="K17" i="1"/>
  <c r="O14" i="1" s="1"/>
  <c r="X11" i="1"/>
  <c r="V10" i="1"/>
  <c r="R11" i="1"/>
  <c r="V11" i="1"/>
  <c r="T10" i="1"/>
  <c r="X10" i="1"/>
  <c r="T11" i="1"/>
  <c r="R10" i="1"/>
  <c r="G31" i="1"/>
  <c r="K16" i="1"/>
  <c r="AL17" i="4" l="1"/>
  <c r="J4" i="5" s="1"/>
  <c r="J5" i="5" s="1"/>
  <c r="K3" i="6" s="1"/>
  <c r="J4" i="6"/>
  <c r="K4" i="6" s="1"/>
  <c r="AR14" i="4"/>
  <c r="AP14" i="4"/>
  <c r="AP6" i="4"/>
  <c r="AR6" i="4"/>
  <c r="AF15" i="3"/>
  <c r="AE15" i="3"/>
  <c r="AP10" i="4"/>
  <c r="AR10" i="4"/>
  <c r="E6" i="6"/>
  <c r="AB16" i="3"/>
  <c r="AT9" i="4"/>
  <c r="AV9" i="4"/>
  <c r="AP11" i="4"/>
  <c r="AR11" i="4"/>
  <c r="AT13" i="4"/>
  <c r="AV13" i="4"/>
  <c r="AT5" i="4"/>
  <c r="AV5" i="4"/>
  <c r="AP16" i="4"/>
  <c r="AR16" i="4"/>
  <c r="AR8" i="4"/>
  <c r="AP8" i="4"/>
  <c r="AP15" i="4"/>
  <c r="AR15" i="4"/>
  <c r="AP7" i="4"/>
  <c r="AP17" i="4" s="1"/>
  <c r="K4" i="5" s="1"/>
  <c r="K5" i="5" s="1"/>
  <c r="L3" i="6" s="1"/>
  <c r="L5" i="6" s="1"/>
  <c r="AR7" i="4"/>
  <c r="AR12" i="4"/>
  <c r="AP12" i="4"/>
  <c r="AH12" i="3"/>
  <c r="AI12" i="3"/>
  <c r="AG11" i="3"/>
  <c r="AE11" i="3"/>
  <c r="AG10" i="3"/>
  <c r="AE10" i="3"/>
  <c r="AL11" i="3"/>
  <c r="AH4" i="3"/>
  <c r="AI4" i="3"/>
  <c r="AH14" i="3"/>
  <c r="AI14" i="3"/>
  <c r="AH8" i="3"/>
  <c r="AI8" i="3"/>
  <c r="AG7" i="3"/>
  <c r="AE7" i="3"/>
  <c r="AL13" i="3"/>
  <c r="AN13" i="3" s="1"/>
  <c r="AK13" i="3"/>
  <c r="K16" i="2"/>
  <c r="H85" i="2"/>
  <c r="H76" i="2"/>
  <c r="H83" i="2"/>
  <c r="H84" i="2"/>
  <c r="H77" i="2"/>
  <c r="H75" i="2"/>
  <c r="H81" i="2"/>
  <c r="H74" i="2"/>
  <c r="H78" i="2"/>
  <c r="H80" i="2"/>
  <c r="H82" i="2"/>
  <c r="H79" i="2"/>
  <c r="G16" i="2"/>
  <c r="G21" i="2"/>
  <c r="G26" i="2"/>
  <c r="G31" i="2" s="1"/>
  <c r="G36" i="2"/>
  <c r="K13" i="2"/>
  <c r="K19" i="2" s="1"/>
  <c r="O14" i="2" s="1"/>
  <c r="K15" i="2"/>
  <c r="K14" i="1"/>
  <c r="O13" i="1"/>
  <c r="K13" i="1"/>
  <c r="AI15" i="3" l="1"/>
  <c r="AH15" i="3"/>
  <c r="L4" i="6"/>
  <c r="K5" i="6"/>
  <c r="AT14" i="4"/>
  <c r="AV14" i="4"/>
  <c r="AT10" i="4"/>
  <c r="AV10" i="4"/>
  <c r="AV6" i="4"/>
  <c r="AT6" i="4"/>
  <c r="F6" i="6"/>
  <c r="AE16" i="3"/>
  <c r="AT15" i="4"/>
  <c r="AV15" i="4"/>
  <c r="AT8" i="4"/>
  <c r="AV8" i="4"/>
  <c r="AT11" i="4"/>
  <c r="AV11" i="4"/>
  <c r="AX13" i="4"/>
  <c r="AZ13" i="4"/>
  <c r="BB13" i="4" s="1"/>
  <c r="AX9" i="4"/>
  <c r="AZ9" i="4"/>
  <c r="BB9" i="4" s="1"/>
  <c r="AT12" i="4"/>
  <c r="AV12" i="4"/>
  <c r="AX5" i="4"/>
  <c r="AZ5" i="4"/>
  <c r="BB5" i="4" s="1"/>
  <c r="AT7" i="4"/>
  <c r="AV7" i="4"/>
  <c r="AT16" i="4"/>
  <c r="AV16" i="4"/>
  <c r="AK14" i="3"/>
  <c r="AL14" i="3"/>
  <c r="AN14" i="3" s="1"/>
  <c r="AJ10" i="3"/>
  <c r="AH10" i="3"/>
  <c r="AJ7" i="3"/>
  <c r="AH7" i="3"/>
  <c r="AJ11" i="3"/>
  <c r="AH11" i="3"/>
  <c r="AL8" i="3"/>
  <c r="AN8" i="3" s="1"/>
  <c r="AK8" i="3"/>
  <c r="AL4" i="3"/>
  <c r="AN4" i="3" s="1"/>
  <c r="AK4" i="3"/>
  <c r="AK12" i="3"/>
  <c r="AL12" i="3"/>
  <c r="AN12" i="3" s="1"/>
  <c r="C111" i="2"/>
  <c r="D111" i="2"/>
  <c r="C109" i="2"/>
  <c r="D109" i="2"/>
  <c r="D104" i="2"/>
  <c r="C104" i="2"/>
  <c r="D107" i="2"/>
  <c r="C107" i="2"/>
  <c r="C106" i="2"/>
  <c r="D106" i="2"/>
  <c r="C114" i="2"/>
  <c r="D114" i="2"/>
  <c r="D110" i="2"/>
  <c r="C110" i="2"/>
  <c r="C112" i="2"/>
  <c r="D112" i="2"/>
  <c r="D105" i="2"/>
  <c r="C105" i="2"/>
  <c r="D108" i="2"/>
  <c r="C108" i="2"/>
  <c r="H86" i="2"/>
  <c r="C103" i="2"/>
  <c r="D103" i="2"/>
  <c r="D113" i="2"/>
  <c r="C113" i="2"/>
  <c r="K14" i="2"/>
  <c r="K18" i="2"/>
  <c r="O13" i="2" s="1"/>
  <c r="AZ6" i="4" l="1"/>
  <c r="BB6" i="4" s="1"/>
  <c r="AX6" i="4"/>
  <c r="AH16" i="3"/>
  <c r="AX10" i="4"/>
  <c r="AZ10" i="4"/>
  <c r="BB10" i="4" s="1"/>
  <c r="AT17" i="4"/>
  <c r="L4" i="5" s="1"/>
  <c r="L5" i="5" s="1"/>
  <c r="M3" i="6" s="1"/>
  <c r="E105" i="2"/>
  <c r="E110" i="2"/>
  <c r="E104" i="2"/>
  <c r="AX14" i="4"/>
  <c r="AZ14" i="4"/>
  <c r="BB14" i="4" s="1"/>
  <c r="AL15" i="3"/>
  <c r="AN15" i="3" s="1"/>
  <c r="AK15" i="3"/>
  <c r="G6" i="6"/>
  <c r="E108" i="2"/>
  <c r="E107" i="2"/>
  <c r="AZ11" i="4"/>
  <c r="BB11" i="4" s="1"/>
  <c r="AX11" i="4"/>
  <c r="AX16" i="4"/>
  <c r="AZ16" i="4"/>
  <c r="BB16" i="4" s="1"/>
  <c r="AZ15" i="4"/>
  <c r="BB15" i="4" s="1"/>
  <c r="AX15" i="4"/>
  <c r="AZ7" i="4"/>
  <c r="BB7" i="4" s="1"/>
  <c r="AX7" i="4"/>
  <c r="AX12" i="4"/>
  <c r="AZ12" i="4"/>
  <c r="BB12" i="4" s="1"/>
  <c r="AX8" i="4"/>
  <c r="AZ8" i="4"/>
  <c r="BB8" i="4" s="1"/>
  <c r="AM7" i="3"/>
  <c r="AN7" i="3" s="1"/>
  <c r="AN16" i="3" s="1"/>
  <c r="AK7" i="3"/>
  <c r="AM11" i="3"/>
  <c r="AN11" i="3" s="1"/>
  <c r="AK11" i="3"/>
  <c r="AM10" i="3"/>
  <c r="AN10" i="3" s="1"/>
  <c r="AK10" i="3"/>
  <c r="E112" i="2"/>
  <c r="C115" i="2"/>
  <c r="E103" i="2"/>
  <c r="D115" i="2"/>
  <c r="E114" i="2"/>
  <c r="E109" i="2"/>
  <c r="E113" i="2"/>
  <c r="E106" i="2"/>
  <c r="E111" i="2"/>
  <c r="M5" i="6" l="1"/>
  <c r="AK16" i="3"/>
  <c r="AX17" i="4"/>
  <c r="M4" i="5" s="1"/>
  <c r="M5" i="5" s="1"/>
  <c r="N3" i="6" s="1"/>
  <c r="N5" i="6" s="1"/>
  <c r="M4" i="6"/>
  <c r="BB17" i="4"/>
  <c r="N4" i="5" s="1"/>
  <c r="N5" i="5" s="1"/>
  <c r="O3" i="6" s="1"/>
  <c r="O5" i="6" s="1"/>
  <c r="H6" i="6"/>
  <c r="E115" i="2"/>
  <c r="F115" i="2" s="1"/>
  <c r="C10" i="6" l="1"/>
  <c r="N4" i="6"/>
  <c r="O4" i="6" s="1"/>
  <c r="C19" i="6"/>
  <c r="I6" i="6"/>
  <c r="J6" i="6" l="1"/>
  <c r="K6" i="6" l="1"/>
  <c r="L6" i="6" s="1"/>
  <c r="M6" i="6" l="1"/>
  <c r="N6" i="6" l="1"/>
  <c r="O6" i="6" l="1"/>
</calcChain>
</file>

<file path=xl/sharedStrings.xml><?xml version="1.0" encoding="utf-8"?>
<sst xmlns="http://schemas.openxmlformats.org/spreadsheetml/2006/main" count="497" uniqueCount="215">
  <si>
    <t>Luz</t>
  </si>
  <si>
    <t>ITEM</t>
  </si>
  <si>
    <t>Água</t>
  </si>
  <si>
    <t>Telefone fixo</t>
  </si>
  <si>
    <t>Telefone Celular</t>
  </si>
  <si>
    <t>Folha de Pagamento</t>
  </si>
  <si>
    <t>Limpeza e conservação</t>
  </si>
  <si>
    <t xml:space="preserve">Aluguéis de Equipamentos </t>
  </si>
  <si>
    <t>Aluguéis de instalações</t>
  </si>
  <si>
    <t>Total =</t>
  </si>
  <si>
    <t>TOTAL =</t>
  </si>
  <si>
    <t>Segurança</t>
  </si>
  <si>
    <t>TOTAL=</t>
  </si>
  <si>
    <t>PRODUTO 1</t>
  </si>
  <si>
    <t>PRODUTO 2</t>
  </si>
  <si>
    <t>PRODUTO 3</t>
  </si>
  <si>
    <t>PRODUTO 4</t>
  </si>
  <si>
    <t>MC=</t>
  </si>
  <si>
    <t>Cvu produto 1</t>
  </si>
  <si>
    <t xml:space="preserve">CF=CUSTOS FIXOS </t>
  </si>
  <si>
    <t>Pu = PREÇO (unitário)</t>
  </si>
  <si>
    <t>Formula: MC=Pu-Cvu</t>
  </si>
  <si>
    <t>1º Cálculo - Margem de contribuição (MC)</t>
  </si>
  <si>
    <t>Formula: PEQ = CF/MC</t>
  </si>
  <si>
    <t>PEQ=</t>
  </si>
  <si>
    <t>Unidades</t>
  </si>
  <si>
    <t>R$</t>
  </si>
  <si>
    <t xml:space="preserve">2º Cálculo - Ponto de Equilibrio em Quantidade (PEQ) </t>
  </si>
  <si>
    <t>3º Cálculo -  Indice de Margem de Contribuição (IMC)</t>
  </si>
  <si>
    <t>Formula: IMC = MC/PV</t>
  </si>
  <si>
    <t>CVu = CUSTO VARIÁVEL (UNITÁRIO)</t>
  </si>
  <si>
    <t>Sem unidade</t>
  </si>
  <si>
    <t>IMC=</t>
  </si>
  <si>
    <t>em %</t>
  </si>
  <si>
    <t>4º Cálculo -  Ponto de Equilíbrio Monetário (PEM)</t>
  </si>
  <si>
    <t>Formula: PEM=CF/IMC</t>
  </si>
  <si>
    <t>PEM=</t>
  </si>
  <si>
    <t>Formula: TCV=CVu x Qtde no Pe.</t>
  </si>
  <si>
    <t>TCV =</t>
  </si>
  <si>
    <t>5º Cálculo - Total dos Custos Varíaveis no Ponto de Eq. (TCV)</t>
  </si>
  <si>
    <t>6º Cálculo - Custos Totáis no Ponto de Eq. (CT)</t>
  </si>
  <si>
    <t>Formula: CT = TCV + CF</t>
  </si>
  <si>
    <t>CT=</t>
  </si>
  <si>
    <t>7º Cálculo - Receita no Ponto de Eq. (CT)</t>
  </si>
  <si>
    <t>Formula: R = Pvu x QPE</t>
  </si>
  <si>
    <t>R=</t>
  </si>
  <si>
    <t>CENÁRIOS - QUANTIDADES DE HORAS VENDIDAS POR MÊS</t>
  </si>
  <si>
    <t>Cenário PESSIMISTA</t>
  </si>
  <si>
    <t>REALISTA</t>
  </si>
  <si>
    <t>Cenário OTIMISTA</t>
  </si>
  <si>
    <t>PONTO DE EQUILÍBRIO</t>
  </si>
  <si>
    <t>RT2 - Receita Total no PE</t>
  </si>
  <si>
    <t>Custo Fixo (CF) =</t>
  </si>
  <si>
    <t>Custo Variável unitário (CVu) =</t>
  </si>
  <si>
    <t>Preço de Venda unitário (Pvu) =</t>
  </si>
  <si>
    <t>Margem de Contribuição (MC) =</t>
  </si>
  <si>
    <t>Custo Total  (CT) =</t>
  </si>
  <si>
    <t>ANÁLISE DE CENÁRIOS</t>
  </si>
  <si>
    <t>Receita =</t>
  </si>
  <si>
    <t>CustoFixo=</t>
  </si>
  <si>
    <t>Custo Total=</t>
  </si>
  <si>
    <t>Quantidade=</t>
  </si>
  <si>
    <t>DAS (Documento de Arrecadação do Simples)</t>
  </si>
  <si>
    <t>Investimentos 1</t>
  </si>
  <si>
    <t>Investimentos 2</t>
  </si>
  <si>
    <t>Investimentos 3</t>
  </si>
  <si>
    <t>VALOR R$</t>
  </si>
  <si>
    <t>Despesas administrativas</t>
  </si>
  <si>
    <t>Cvu produto 2</t>
  </si>
  <si>
    <t>Cvu produto 3</t>
  </si>
  <si>
    <t>Cvu produto 4</t>
  </si>
  <si>
    <t>Cvu produto 5</t>
  </si>
  <si>
    <t>Cvu produto 6</t>
  </si>
  <si>
    <t>Cvu produto 7</t>
  </si>
  <si>
    <t>Cvu produto 8</t>
  </si>
  <si>
    <t>Cvu produto 9</t>
  </si>
  <si>
    <t>Cvu produto 10</t>
  </si>
  <si>
    <t>Cvu produto 11</t>
  </si>
  <si>
    <t>Cvu produto 12</t>
  </si>
  <si>
    <t>Pto. de Eq. com vários produtos</t>
  </si>
  <si>
    <t>Produto 1</t>
  </si>
  <si>
    <t>Produto 2</t>
  </si>
  <si>
    <t>Produto 3</t>
  </si>
  <si>
    <t>Produto 4</t>
  </si>
  <si>
    <t>Produto 5</t>
  </si>
  <si>
    <t>Produto 6</t>
  </si>
  <si>
    <t>Produto 7</t>
  </si>
  <si>
    <t>Produto 8</t>
  </si>
  <si>
    <t>Produto 9</t>
  </si>
  <si>
    <t>Produto 10</t>
  </si>
  <si>
    <t>Produto 11</t>
  </si>
  <si>
    <t>Produto 12</t>
  </si>
  <si>
    <t>Obs: Quantidade de maior a menor</t>
  </si>
  <si>
    <t>Salário 1</t>
  </si>
  <si>
    <t>Salário 2</t>
  </si>
  <si>
    <t>Salário 3</t>
  </si>
  <si>
    <t>Salário 4</t>
  </si>
  <si>
    <t>Salário 5</t>
  </si>
  <si>
    <t>Investimentos 4</t>
  </si>
  <si>
    <t>VALOR R$ (Sempre de maior a menor).</t>
  </si>
  <si>
    <t>Quantidade historico de vendas mensal.</t>
  </si>
  <si>
    <t>PVu = PREÇO DE VENDA (unitário)</t>
  </si>
  <si>
    <t>Margem de contribuição de cada produto</t>
  </si>
  <si>
    <t>produto 1</t>
  </si>
  <si>
    <t>produto 2</t>
  </si>
  <si>
    <t>produto 3</t>
  </si>
  <si>
    <t>produto 4</t>
  </si>
  <si>
    <t>produto 5</t>
  </si>
  <si>
    <t>produto 6</t>
  </si>
  <si>
    <t>produto 7</t>
  </si>
  <si>
    <t>produto 8</t>
  </si>
  <si>
    <t>produto 9</t>
  </si>
  <si>
    <t>produto 10</t>
  </si>
  <si>
    <t>produto 11</t>
  </si>
  <si>
    <t>produto 12</t>
  </si>
  <si>
    <t>Ponto de Equilibrio em quantidade se vendermos só um produto</t>
  </si>
  <si>
    <t>Total</t>
  </si>
  <si>
    <t>Proporção no conjunto</t>
  </si>
  <si>
    <t>Preço de venda x proporção R$</t>
  </si>
  <si>
    <t>Custo Variável Ponderado</t>
  </si>
  <si>
    <t>Margem de Contribuição do Conjunto</t>
  </si>
  <si>
    <t>Quantidades de conjuntos a ser vendidos</t>
  </si>
  <si>
    <t>Quantidade proporcional de cada produto no ponto de equilibrio</t>
  </si>
  <si>
    <t>Quantidade no PE</t>
  </si>
  <si>
    <t>Demonstração do Resultado do Exercício - DRE</t>
  </si>
  <si>
    <t xml:space="preserve">Receita </t>
  </si>
  <si>
    <t>Lucro parcial</t>
  </si>
  <si>
    <t>Produtos</t>
  </si>
  <si>
    <t>(-) Custo  Variável</t>
  </si>
  <si>
    <t>(-) Custos Fixos</t>
  </si>
  <si>
    <t>Indice de Margem de Contribuição</t>
  </si>
  <si>
    <t>Custo Variável unitário ponderado (CVu) =</t>
  </si>
  <si>
    <t>Preço de venda do conjunto</t>
  </si>
  <si>
    <t>Quantidade no Ponto de Equilíbrio</t>
  </si>
  <si>
    <t>ANÁLISE DE CENÁRIOS PARA O CONJUNTO DE PRODUTOS</t>
  </si>
  <si>
    <t>Indice de margem de Contr. do conj. =</t>
  </si>
  <si>
    <t>Indice de margem de cada Produto</t>
  </si>
  <si>
    <t>%</t>
  </si>
  <si>
    <t>Margem de Contribuição do conjunto (MC) =</t>
  </si>
  <si>
    <t>Formula: MC=PVu-Cvu</t>
  </si>
  <si>
    <t>Receita de vendas</t>
  </si>
  <si>
    <t xml:space="preserve">Unidades </t>
  </si>
  <si>
    <t>1º Cálculo - Margem de contribuição do Conjunto (Mc do Conj.)</t>
  </si>
  <si>
    <t xml:space="preserve">2º Cálculo - Ponto de Equilibrio em Quantidade (PEQ do Conj.) </t>
  </si>
  <si>
    <t>3º Cálculo -  Indice de Margem de Contribuição (IMC do Conj.)</t>
  </si>
  <si>
    <t>4º Cálculo -  Ponto de Equilíbrio Monetário (PEM do Conj.)</t>
  </si>
  <si>
    <t>5º Cálculo - Total dos Custos Varíaveis no Ponto de Eq. (TCV do Conj.)</t>
  </si>
  <si>
    <t>6º Cálculo - Custos Totáis no Ponto de Eq. (CT do Conj.)</t>
  </si>
  <si>
    <t>7º Cálculo - Receita no Ponto de Eq. (CT do Conj.)</t>
  </si>
  <si>
    <t>(Milhares de R$)</t>
  </si>
  <si>
    <t>Receita total</t>
  </si>
  <si>
    <t>Quantidade</t>
  </si>
  <si>
    <t>Preço de venda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</si>
  <si>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</si>
  <si>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</si>
  <si>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</si>
  <si>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</si>
  <si>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</si>
  <si>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</si>
  <si>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</si>
  <si>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</si>
  <si>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</si>
  <si>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</si>
  <si>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</si>
  <si>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</si>
  <si>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Mínimo estabelecido</t>
  </si>
  <si>
    <t>Receita Total=</t>
  </si>
  <si>
    <t>Custos fixos</t>
  </si>
  <si>
    <t>Custos variáveis</t>
  </si>
  <si>
    <t>Proporção</t>
  </si>
  <si>
    <t>custo fixo unitário</t>
  </si>
  <si>
    <t>Janeiro</t>
  </si>
  <si>
    <t>Custo Variável</t>
  </si>
  <si>
    <t>Custo Fixo</t>
  </si>
  <si>
    <t>Despesa total=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</si>
  <si>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</si>
  <si>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</si>
  <si>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</si>
  <si>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</si>
  <si>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</si>
  <si>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</si>
  <si>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</si>
  <si>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</si>
  <si>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</si>
  <si>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</si>
  <si>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</si>
  <si>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Receitas</t>
  </si>
  <si>
    <t>Despesas</t>
  </si>
  <si>
    <t>Fluxo de caixa</t>
  </si>
  <si>
    <t>Projeção</t>
  </si>
  <si>
    <t>Análise de viabilidade</t>
  </si>
  <si>
    <t>Fluxo de Caixa=</t>
  </si>
  <si>
    <t>Saldo acumulado=</t>
  </si>
  <si>
    <t>Fluxo de caixa descontado=</t>
  </si>
  <si>
    <t>Investimento inicial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</si>
  <si>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</si>
  <si>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</si>
  <si>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</si>
  <si>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</si>
  <si>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</si>
  <si>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</si>
  <si>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</si>
  <si>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</si>
  <si>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</si>
  <si>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</si>
  <si>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</si>
  <si>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</si>
  <si>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TMA=</t>
  </si>
  <si>
    <t>Valor Presente Líquido VPL=</t>
  </si>
  <si>
    <t>Taxa interna de retorno TIR=</t>
  </si>
  <si>
    <t>Payback=</t>
  </si>
  <si>
    <t>TIR&gt;TMA</t>
  </si>
  <si>
    <t>0&gt;VPL</t>
  </si>
  <si>
    <t>CENÁRIOS - QUANTIDADES DE PRODUTOS VENDIDOS POR MÊS</t>
  </si>
  <si>
    <t>2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</si>
</sst>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7" formatCode="&quot;R$&quot;#,##0.00;\-&quot;R$&quot;#,##0.00"/>
    <numFmt numFmtId="8" formatCode="&quot;R$&quot;#,##0.00;[Red]\-&quot;R$&quot;#,##0.00"/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#,##0.00_ ;\-#,##0.00\ "/>
    <numFmt numFmtId="165" formatCode="0.00000000%"/>
    <numFmt numFmtId="166" formatCode="_(* #,##0.00_);_(* \(#,##0.00\);_(* &quot;-&quot;??_);_(@_)"/>
    <numFmt numFmtId="167" formatCode="_(* #,##0_);_(* \(#,##0\);_(* &quot;-&quot;??_);_(@_)"/>
    <numFmt numFmtId="168" formatCode="_(&quot;R$ &quot;* #,##0.00_);_(&quot;R$ &quot;* \(#,##0.00\);_(&quot;R$ &quot;* &quot;-&quot;??_);_(@_)"/>
    <numFmt numFmtId="169" formatCode="_-* #,##0.000_-;\-* #,##0.000_-;_-* &quot;-&quot;??_-;_-@_-"/>
    <numFmt numFmtId="170" formatCode="_-* #,##0.000_-;\-* #,##0.000_-;_-* &quot;-&quot;???_-;_-@_-"/>
    <numFmt numFmtId="171" formatCode="0.000"/>
    <numFmt numFmtId="172" formatCode="_-* #,##0_-;\-* #,##0_-;_-* &quot;-&quot;??_-;_-@_-"/>
    <numFmt numFmtId="173" formatCode="#,##0_ ;\-#,##0\ "/>
    <numFmt numFmtId="174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0"/>
      <color indexed="18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4"/>
      <color indexed="9"/>
      <name val="Arial"/>
      <family val="2"/>
    </font>
    <font>
      <sz val="14"/>
      <name val="Arial"/>
      <family val="2"/>
    </font>
    <font>
      <b/>
      <sz val="16"/>
      <color theme="0"/>
      <name val="Arial"/>
      <family val="2"/>
    </font>
    <font>
      <b/>
      <sz val="14"/>
      <name val="Arial"/>
      <family val="2"/>
    </font>
    <font>
      <b/>
      <sz val="18"/>
      <color theme="0"/>
      <name val="Arial"/>
      <family val="2"/>
    </font>
    <font>
      <b/>
      <sz val="11"/>
      <color indexed="9"/>
      <name val="Arial"/>
      <family val="2"/>
    </font>
    <font>
      <sz val="11"/>
      <color indexed="9"/>
      <name val="Arial"/>
      <family val="2"/>
    </font>
    <font>
      <b/>
      <sz val="10"/>
      <name val="Arial"/>
      <family val="2"/>
    </font>
    <font>
      <b/>
      <sz val="16"/>
      <color theme="0"/>
      <name val="Calibri"/>
      <family val="2"/>
      <scheme val="minor"/>
    </font>
    <font>
      <sz val="10"/>
      <color theme="0"/>
      <name val="Arial"/>
      <family val="2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8"/>
      <color rgb="FF222222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0"/>
        <bgColor indexed="24"/>
      </patternFill>
    </fill>
    <fill>
      <patternFill patternType="solid">
        <fgColor indexed="1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2">
    <xf numFmtId="0" fontId="0" fillId="0" borderId="0" xfId="0"/>
    <xf numFmtId="0" fontId="0" fillId="7" borderId="6" xfId="0" applyFill="1" applyBorder="1"/>
    <xf numFmtId="0" fontId="3" fillId="7" borderId="6" xfId="0" applyFont="1" applyFill="1" applyBorder="1" applyAlignment="1">
      <alignment horizontal="center"/>
    </xf>
    <xf numFmtId="0" fontId="3" fillId="7" borderId="7" xfId="0" applyFont="1" applyFill="1" applyBorder="1" applyAlignment="1">
      <alignment horizontal="left"/>
    </xf>
    <xf numFmtId="0" fontId="0" fillId="7" borderId="7" xfId="0" applyFill="1" applyBorder="1"/>
    <xf numFmtId="0" fontId="3" fillId="7" borderId="7" xfId="0" applyFont="1" applyFill="1" applyBorder="1" applyAlignment="1">
      <alignment horizontal="center"/>
    </xf>
    <xf numFmtId="0" fontId="4" fillId="0" borderId="0" xfId="0" applyFont="1"/>
    <xf numFmtId="0" fontId="7" fillId="0" borderId="0" xfId="0" applyFont="1"/>
    <xf numFmtId="9" fontId="0" fillId="0" borderId="0" xfId="3" applyFont="1" applyFill="1" applyBorder="1"/>
    <xf numFmtId="167" fontId="4" fillId="0" borderId="0" xfId="2" applyNumberFormat="1" applyFont="1" applyFill="1" applyBorder="1"/>
    <xf numFmtId="0" fontId="4" fillId="0" borderId="0" xfId="0" applyFont="1" applyAlignment="1">
      <alignment horizontal="left"/>
    </xf>
    <xf numFmtId="44" fontId="14" fillId="12" borderId="1" xfId="2" applyFont="1" applyFill="1" applyBorder="1"/>
    <xf numFmtId="43" fontId="14" fillId="12" borderId="1" xfId="0" applyNumberFormat="1" applyFont="1" applyFill="1" applyBorder="1"/>
    <xf numFmtId="0" fontId="14" fillId="12" borderId="1" xfId="0" applyFont="1" applyFill="1" applyBorder="1"/>
    <xf numFmtId="166" fontId="14" fillId="12" borderId="1" xfId="1" applyNumberFormat="1" applyFont="1" applyFill="1" applyBorder="1"/>
    <xf numFmtId="0" fontId="0" fillId="0" borderId="0" xfId="0" applyFill="1" applyBorder="1"/>
    <xf numFmtId="0" fontId="7" fillId="0" borderId="0" xfId="0" applyFont="1" applyFill="1" applyBorder="1"/>
    <xf numFmtId="43" fontId="10" fillId="0" borderId="0" xfId="0" applyNumberFormat="1" applyFont="1" applyFill="1" applyBorder="1"/>
    <xf numFmtId="0" fontId="7" fillId="0" borderId="0" xfId="0" applyFont="1" applyFill="1"/>
    <xf numFmtId="0" fontId="6" fillId="9" borderId="6" xfId="0" applyFont="1" applyFill="1" applyBorder="1" applyAlignment="1">
      <alignment horizontal="center"/>
    </xf>
    <xf numFmtId="0" fontId="9" fillId="11" borderId="0" xfId="0" applyFont="1" applyFill="1" applyAlignment="1">
      <alignment horizontal="right"/>
    </xf>
    <xf numFmtId="2" fontId="8" fillId="12" borderId="8" xfId="0" applyNumberFormat="1" applyFont="1" applyFill="1" applyBorder="1"/>
    <xf numFmtId="44" fontId="8" fillId="12" borderId="9" xfId="2" applyFont="1" applyFill="1" applyBorder="1"/>
    <xf numFmtId="1" fontId="0" fillId="0" borderId="0" xfId="0" applyNumberFormat="1" applyFill="1" applyBorder="1"/>
    <xf numFmtId="9" fontId="4" fillId="0" borderId="0" xfId="3" applyFont="1" applyFill="1" applyBorder="1"/>
    <xf numFmtId="0" fontId="13" fillId="0" borderId="0" xfId="0" applyFont="1" applyFill="1" applyBorder="1"/>
    <xf numFmtId="0" fontId="4" fillId="0" borderId="0" xfId="0" applyFont="1" applyFill="1" applyBorder="1"/>
    <xf numFmtId="167" fontId="0" fillId="0" borderId="0" xfId="0" applyNumberFormat="1" applyFill="1" applyBorder="1"/>
    <xf numFmtId="0" fontId="4" fillId="0" borderId="0" xfId="2" applyNumberFormat="1" applyFont="1" applyFill="1" applyBorder="1"/>
    <xf numFmtId="168" fontId="4" fillId="0" borderId="0" xfId="2" applyNumberFormat="1" applyFont="1" applyFill="1" applyBorder="1"/>
    <xf numFmtId="0" fontId="5" fillId="8" borderId="1" xfId="1" applyNumberFormat="1" applyFont="1" applyFill="1" applyBorder="1" applyAlignment="1"/>
    <xf numFmtId="44" fontId="15" fillId="13" borderId="1" xfId="2" applyNumberFormat="1" applyFont="1" applyFill="1" applyBorder="1" applyAlignment="1" applyProtection="1">
      <alignment horizontal="left"/>
    </xf>
    <xf numFmtId="7" fontId="15" fillId="13" borderId="1" xfId="1" applyNumberFormat="1" applyFont="1" applyFill="1" applyBorder="1" applyAlignment="1" applyProtection="1">
      <alignment horizontal="right"/>
      <protection locked="0"/>
    </xf>
    <xf numFmtId="0" fontId="0" fillId="14" borderId="1" xfId="0" applyFill="1" applyBorder="1" applyAlignment="1">
      <alignment horizontal="right"/>
    </xf>
    <xf numFmtId="44" fontId="4" fillId="14" borderId="1" xfId="2" applyNumberFormat="1" applyFont="1" applyFill="1" applyBorder="1"/>
    <xf numFmtId="0" fontId="0" fillId="15" borderId="1" xfId="0" applyFill="1" applyBorder="1" applyAlignment="1">
      <alignment horizontal="right"/>
    </xf>
    <xf numFmtId="167" fontId="4" fillId="15" borderId="1" xfId="2" applyNumberFormat="1" applyFont="1" applyFill="1" applyBorder="1"/>
    <xf numFmtId="0" fontId="5" fillId="8" borderId="1" xfId="1" applyNumberFormat="1" applyFont="1" applyFill="1" applyBorder="1" applyAlignment="1">
      <alignment horizontal="right"/>
    </xf>
    <xf numFmtId="0" fontId="11" fillId="0" borderId="0" xfId="0" applyFont="1" applyFill="1" applyBorder="1"/>
    <xf numFmtId="0" fontId="12" fillId="0" borderId="0" xfId="0" applyFont="1" applyFill="1" applyBorder="1"/>
    <xf numFmtId="9" fontId="12" fillId="0" borderId="0" xfId="3" applyFont="1" applyFill="1" applyBorder="1"/>
    <xf numFmtId="0" fontId="11" fillId="0" borderId="0" xfId="0" applyFont="1" applyFill="1" applyBorder="1" applyAlignment="1">
      <alignment horizontal="left"/>
    </xf>
    <xf numFmtId="1" fontId="12" fillId="0" borderId="0" xfId="0" applyNumberFormat="1" applyFont="1" applyFill="1" applyBorder="1"/>
    <xf numFmtId="0" fontId="16" fillId="0" borderId="0" xfId="0" applyFont="1"/>
    <xf numFmtId="0" fontId="16" fillId="2" borderId="1" xfId="0" applyFont="1" applyFill="1" applyBorder="1" applyAlignment="1">
      <alignment horizontal="center"/>
    </xf>
    <xf numFmtId="0" fontId="16" fillId="0" borderId="1" xfId="0" applyFont="1" applyBorder="1"/>
    <xf numFmtId="0" fontId="16" fillId="2" borderId="1" xfId="0" applyFont="1" applyFill="1" applyBorder="1"/>
    <xf numFmtId="43" fontId="16" fillId="2" borderId="1" xfId="1" applyFont="1" applyFill="1" applyBorder="1"/>
    <xf numFmtId="0" fontId="16" fillId="0" borderId="1" xfId="0" applyFont="1" applyBorder="1" applyAlignment="1">
      <alignment horizontal="center"/>
    </xf>
    <xf numFmtId="0" fontId="16" fillId="0" borderId="3" xfId="0" applyFont="1" applyBorder="1" applyAlignment="1">
      <alignment horizontal="right"/>
    </xf>
    <xf numFmtId="0" fontId="16" fillId="0" borderId="4" xfId="0" applyFont="1" applyBorder="1" applyAlignment="1">
      <alignment horizontal="left"/>
    </xf>
    <xf numFmtId="0" fontId="16" fillId="0" borderId="5" xfId="0" applyFont="1" applyBorder="1" applyAlignment="1">
      <alignment horizontal="center"/>
    </xf>
    <xf numFmtId="0" fontId="17" fillId="2" borderId="1" xfId="0" applyFont="1" applyFill="1" applyBorder="1"/>
    <xf numFmtId="164" fontId="16" fillId="0" borderId="4" xfId="0" applyNumberFormat="1" applyFont="1" applyBorder="1" applyAlignment="1" applyProtection="1">
      <alignment horizontal="left"/>
    </xf>
    <xf numFmtId="0" fontId="16" fillId="0" borderId="1" xfId="0" applyFont="1" applyBorder="1" applyAlignment="1">
      <alignment horizontal="right"/>
    </xf>
    <xf numFmtId="0" fontId="16" fillId="0" borderId="1" xfId="0" applyFont="1" applyBorder="1" applyAlignment="1">
      <alignment horizontal="left"/>
    </xf>
    <xf numFmtId="165" fontId="16" fillId="0" borderId="1" xfId="3" applyNumberFormat="1" applyFont="1" applyBorder="1" applyAlignment="1">
      <alignment horizontal="left"/>
    </xf>
    <xf numFmtId="0" fontId="16" fillId="3" borderId="1" xfId="0" applyFont="1" applyFill="1" applyBorder="1" applyAlignment="1">
      <alignment horizontal="center"/>
    </xf>
    <xf numFmtId="164" fontId="16" fillId="6" borderId="1" xfId="0" applyNumberFormat="1" applyFont="1" applyFill="1" applyBorder="1" applyAlignment="1">
      <alignment horizontal="left"/>
    </xf>
    <xf numFmtId="0" fontId="16" fillId="3" borderId="1" xfId="0" applyFont="1" applyFill="1" applyBorder="1"/>
    <xf numFmtId="39" fontId="16" fillId="6" borderId="1" xfId="0" applyNumberFormat="1" applyFont="1" applyFill="1" applyBorder="1" applyAlignment="1">
      <alignment horizontal="left"/>
    </xf>
    <xf numFmtId="7" fontId="16" fillId="6" borderId="1" xfId="2" applyNumberFormat="1" applyFont="1" applyFill="1" applyBorder="1" applyAlignment="1">
      <alignment horizontal="left"/>
    </xf>
    <xf numFmtId="0" fontId="16" fillId="4" borderId="1" xfId="0" applyFont="1" applyFill="1" applyBorder="1"/>
    <xf numFmtId="0" fontId="0" fillId="16" borderId="0" xfId="0" applyFill="1"/>
    <xf numFmtId="0" fontId="16" fillId="2" borderId="1" xfId="0" applyFont="1" applyFill="1" applyBorder="1" applyAlignment="1">
      <alignment wrapText="1"/>
    </xf>
    <xf numFmtId="0" fontId="16" fillId="16" borderId="1" xfId="0" applyFont="1" applyFill="1" applyBorder="1"/>
    <xf numFmtId="0" fontId="0" fillId="0" borderId="0" xfId="0" applyFill="1"/>
    <xf numFmtId="0" fontId="16" fillId="4" borderId="0" xfId="0" applyFont="1" applyFill="1"/>
    <xf numFmtId="0" fontId="14" fillId="12" borderId="4" xfId="0" applyFont="1" applyFill="1" applyBorder="1"/>
    <xf numFmtId="0" fontId="0" fillId="0" borderId="0" xfId="0" applyBorder="1"/>
    <xf numFmtId="0" fontId="7" fillId="0" borderId="0" xfId="0" applyFont="1" applyFill="1" applyBorder="1" applyAlignment="1"/>
    <xf numFmtId="0" fontId="16" fillId="5" borderId="1" xfId="0" applyFont="1" applyFill="1" applyBorder="1" applyAlignment="1">
      <alignment horizontal="center" vertical="center" wrapText="1"/>
    </xf>
    <xf numFmtId="0" fontId="0" fillId="5" borderId="1" xfId="0" applyFill="1" applyBorder="1"/>
    <xf numFmtId="0" fontId="16" fillId="4" borderId="1" xfId="0" applyFont="1" applyFill="1" applyBorder="1" applyAlignment="1">
      <alignment wrapText="1"/>
    </xf>
    <xf numFmtId="0" fontId="16" fillId="5" borderId="1" xfId="0" applyFont="1" applyFill="1" applyBorder="1" applyAlignment="1">
      <alignment wrapText="1"/>
    </xf>
    <xf numFmtId="0" fontId="16" fillId="0" borderId="0" xfId="0" applyFont="1" applyFill="1" applyBorder="1"/>
    <xf numFmtId="2" fontId="16" fillId="2" borderId="1" xfId="0" applyNumberFormat="1" applyFont="1" applyFill="1" applyBorder="1"/>
    <xf numFmtId="0" fontId="0" fillId="2" borderId="1" xfId="0" applyFill="1" applyBorder="1"/>
    <xf numFmtId="0" fontId="16" fillId="4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16" borderId="1" xfId="0" applyFont="1" applyFill="1" applyBorder="1" applyAlignment="1">
      <alignment wrapText="1"/>
    </xf>
    <xf numFmtId="0" fontId="16" fillId="16" borderId="1" xfId="0" applyFont="1" applyFill="1" applyBorder="1" applyAlignment="1">
      <alignment horizontal="center" vertical="center"/>
    </xf>
    <xf numFmtId="43" fontId="16" fillId="4" borderId="1" xfId="1" applyFont="1" applyFill="1" applyBorder="1" applyAlignment="1">
      <alignment horizontal="center"/>
    </xf>
    <xf numFmtId="43" fontId="16" fillId="3" borderId="1" xfId="1" applyFont="1" applyFill="1" applyBorder="1"/>
    <xf numFmtId="0" fontId="16" fillId="17" borderId="1" xfId="0" applyFont="1" applyFill="1" applyBorder="1" applyAlignment="1">
      <alignment wrapText="1"/>
    </xf>
    <xf numFmtId="0" fontId="16" fillId="17" borderId="1" xfId="0" applyFont="1" applyFill="1" applyBorder="1" applyAlignment="1">
      <alignment horizontal="center" vertical="center"/>
    </xf>
    <xf numFmtId="1" fontId="0" fillId="17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9" fontId="0" fillId="5" borderId="1" xfId="3" applyFont="1" applyFill="1" applyBorder="1" applyAlignment="1">
      <alignment horizontal="center"/>
    </xf>
    <xf numFmtId="0" fontId="16" fillId="17" borderId="1" xfId="0" applyFont="1" applyFill="1" applyBorder="1"/>
    <xf numFmtId="43" fontId="0" fillId="17" borderId="1" xfId="0" applyNumberFormat="1" applyFill="1" applyBorder="1"/>
    <xf numFmtId="0" fontId="16" fillId="17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3" fontId="0" fillId="3" borderId="1" xfId="0" applyNumberFormat="1" applyFill="1" applyBorder="1"/>
    <xf numFmtId="0" fontId="19" fillId="4" borderId="1" xfId="0" applyFont="1" applyFill="1" applyBorder="1" applyAlignment="1">
      <alignment horizontal="center" vertical="center"/>
    </xf>
    <xf numFmtId="43" fontId="19" fillId="4" borderId="1" xfId="0" applyNumberFormat="1" applyFont="1" applyFill="1" applyBorder="1" applyAlignment="1">
      <alignment horizontal="center" vertical="center"/>
    </xf>
    <xf numFmtId="0" fontId="19" fillId="4" borderId="1" xfId="0" applyFont="1" applyFill="1" applyBorder="1"/>
    <xf numFmtId="0" fontId="19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vertical="center" wrapText="1"/>
    </xf>
    <xf numFmtId="169" fontId="19" fillId="3" borderId="1" xfId="1" applyNumberFormat="1" applyFont="1" applyFill="1" applyBorder="1" applyAlignment="1">
      <alignment horizontal="center" vertical="center"/>
    </xf>
    <xf numFmtId="9" fontId="19" fillId="4" borderId="1" xfId="3" applyFont="1" applyFill="1" applyBorder="1" applyAlignment="1">
      <alignment horizontal="center" vertical="center"/>
    </xf>
    <xf numFmtId="0" fontId="18" fillId="18" borderId="1" xfId="0" applyFont="1" applyFill="1" applyBorder="1" applyAlignment="1">
      <alignment horizontal="center"/>
    </xf>
    <xf numFmtId="0" fontId="18" fillId="18" borderId="1" xfId="0" applyFont="1" applyFill="1" applyBorder="1" applyAlignment="1">
      <alignment horizontal="center" vertical="center"/>
    </xf>
    <xf numFmtId="0" fontId="18" fillId="18" borderId="1" xfId="0" applyFont="1" applyFill="1" applyBorder="1"/>
    <xf numFmtId="0" fontId="18" fillId="19" borderId="1" xfId="0" applyFont="1" applyFill="1" applyBorder="1"/>
    <xf numFmtId="43" fontId="18" fillId="18" borderId="1" xfId="1" applyFont="1" applyFill="1" applyBorder="1"/>
    <xf numFmtId="43" fontId="18" fillId="19" borderId="1" xfId="1" applyFont="1" applyFill="1" applyBorder="1"/>
    <xf numFmtId="39" fontId="18" fillId="19" borderId="1" xfId="1" applyNumberFormat="1" applyFont="1" applyFill="1" applyBorder="1"/>
    <xf numFmtId="171" fontId="8" fillId="12" borderId="8" xfId="0" applyNumberFormat="1" applyFont="1" applyFill="1" applyBorder="1"/>
    <xf numFmtId="0" fontId="16" fillId="0" borderId="0" xfId="0" applyFont="1" applyFill="1" applyBorder="1" applyAlignment="1">
      <alignment wrapText="1"/>
    </xf>
    <xf numFmtId="0" fontId="19" fillId="4" borderId="1" xfId="0" applyFont="1" applyFill="1" applyBorder="1" applyAlignment="1">
      <alignment horizontal="left" vertical="center"/>
    </xf>
    <xf numFmtId="0" fontId="14" fillId="12" borderId="10" xfId="0" applyFont="1" applyFill="1" applyBorder="1"/>
    <xf numFmtId="169" fontId="14" fillId="12" borderId="0" xfId="0" applyNumberFormat="1" applyFont="1" applyFill="1"/>
    <xf numFmtId="2" fontId="14" fillId="12" borderId="0" xfId="0" applyNumberFormat="1" applyFont="1" applyFill="1"/>
    <xf numFmtId="43" fontId="16" fillId="0" borderId="1" xfId="1" applyFont="1" applyBorder="1" applyAlignment="1">
      <alignment horizontal="left"/>
    </xf>
    <xf numFmtId="172" fontId="0" fillId="16" borderId="1" xfId="1" applyNumberFormat="1" applyFont="1" applyFill="1" applyBorder="1"/>
    <xf numFmtId="2" fontId="0" fillId="16" borderId="1" xfId="0" applyNumberFormat="1" applyFill="1" applyBorder="1"/>
    <xf numFmtId="9" fontId="0" fillId="16" borderId="1" xfId="3" applyFont="1" applyFill="1" applyBorder="1" applyAlignment="1">
      <alignment horizontal="center" vertical="center"/>
    </xf>
    <xf numFmtId="0" fontId="16" fillId="16" borderId="1" xfId="0" applyFont="1" applyFill="1" applyBorder="1" applyAlignment="1">
      <alignment horizontal="center" wrapText="1"/>
    </xf>
    <xf numFmtId="0" fontId="18" fillId="16" borderId="1" xfId="0" applyFont="1" applyFill="1" applyBorder="1" applyAlignment="1">
      <alignment horizontal="center" vertical="center"/>
    </xf>
    <xf numFmtId="43" fontId="16" fillId="0" borderId="4" xfId="0" applyNumberFormat="1" applyFont="1" applyBorder="1" applyAlignment="1">
      <alignment horizontal="left"/>
    </xf>
    <xf numFmtId="43" fontId="16" fillId="0" borderId="1" xfId="0" applyNumberFormat="1" applyFont="1" applyBorder="1" applyAlignment="1">
      <alignment horizontal="left"/>
    </xf>
    <xf numFmtId="9" fontId="0" fillId="5" borderId="1" xfId="0" applyNumberFormat="1" applyFill="1" applyBorder="1" applyAlignment="1">
      <alignment horizontal="center"/>
    </xf>
    <xf numFmtId="0" fontId="16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/>
    <xf numFmtId="170" fontId="16" fillId="5" borderId="1" xfId="0" applyNumberFormat="1" applyFont="1" applyFill="1" applyBorder="1"/>
    <xf numFmtId="0" fontId="16" fillId="0" borderId="0" xfId="0" applyFont="1" applyFill="1" applyBorder="1" applyAlignment="1">
      <alignment horizontal="center" vertical="center" wrapText="1"/>
    </xf>
    <xf numFmtId="9" fontId="0" fillId="0" borderId="0" xfId="3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9" fontId="0" fillId="0" borderId="0" xfId="0" applyNumberForma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wrapText="1"/>
    </xf>
    <xf numFmtId="43" fontId="16" fillId="0" borderId="0" xfId="0" applyNumberFormat="1" applyFont="1" applyFill="1" applyBorder="1"/>
    <xf numFmtId="2" fontId="16" fillId="0" borderId="0" xfId="0" applyNumberFormat="1" applyFont="1" applyFill="1" applyBorder="1"/>
    <xf numFmtId="0" fontId="16" fillId="0" borderId="0" xfId="0" applyFont="1" applyFill="1" applyBorder="1" applyAlignment="1">
      <alignment vertical="center" wrapText="1"/>
    </xf>
    <xf numFmtId="43" fontId="0" fillId="4" borderId="1" xfId="1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43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43" fontId="0" fillId="0" borderId="1" xfId="0" applyNumberFormat="1" applyBorder="1"/>
    <xf numFmtId="173" fontId="0" fillId="0" borderId="1" xfId="0" applyNumberFormat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0" fontId="0" fillId="20" borderId="1" xfId="0" applyFill="1" applyBorder="1"/>
    <xf numFmtId="0" fontId="0" fillId="20" borderId="1" xfId="0" applyFill="1" applyBorder="1" applyAlignment="1">
      <alignment horizontal="center"/>
    </xf>
    <xf numFmtId="173" fontId="0" fillId="20" borderId="1" xfId="0" applyNumberFormat="1" applyFill="1" applyBorder="1" applyAlignment="1">
      <alignment horizontal="center" vertical="center"/>
    </xf>
    <xf numFmtId="43" fontId="0" fillId="20" borderId="1" xfId="1" applyFont="1" applyFill="1" applyBorder="1" applyAlignment="1">
      <alignment horizontal="center" vertical="center"/>
    </xf>
    <xf numFmtId="43" fontId="0" fillId="20" borderId="1" xfId="0" applyNumberFormat="1" applyFill="1" applyBorder="1"/>
    <xf numFmtId="0" fontId="0" fillId="20" borderId="0" xfId="0" applyFill="1"/>
    <xf numFmtId="0" fontId="0" fillId="21" borderId="1" xfId="0" applyFill="1" applyBorder="1"/>
    <xf numFmtId="0" fontId="0" fillId="21" borderId="1" xfId="0" applyFill="1" applyBorder="1" applyAlignment="1">
      <alignment horizontal="center"/>
    </xf>
    <xf numFmtId="173" fontId="0" fillId="21" borderId="1" xfId="0" applyNumberFormat="1" applyFill="1" applyBorder="1" applyAlignment="1">
      <alignment horizontal="center" vertical="center"/>
    </xf>
    <xf numFmtId="43" fontId="0" fillId="21" borderId="1" xfId="1" applyFont="1" applyFill="1" applyBorder="1" applyAlignment="1">
      <alignment horizontal="center" vertical="center"/>
    </xf>
    <xf numFmtId="43" fontId="0" fillId="21" borderId="1" xfId="0" applyNumberFormat="1" applyFill="1" applyBorder="1"/>
    <xf numFmtId="43" fontId="0" fillId="21" borderId="0" xfId="0" applyNumberFormat="1" applyFill="1"/>
    <xf numFmtId="0" fontId="0" fillId="0" borderId="3" xfId="0" applyBorder="1"/>
    <xf numFmtId="43" fontId="0" fillId="0" borderId="3" xfId="1" applyFont="1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173" fontId="0" fillId="0" borderId="1" xfId="0" applyNumberFormat="1" applyFill="1" applyBorder="1" applyAlignment="1">
      <alignment horizontal="center" vertical="center"/>
    </xf>
    <xf numFmtId="43" fontId="0" fillId="0" borderId="1" xfId="1" applyFont="1" applyFill="1" applyBorder="1" applyAlignment="1">
      <alignment horizontal="center" vertical="center"/>
    </xf>
    <xf numFmtId="43" fontId="0" fillId="0" borderId="1" xfId="0" applyNumberFormat="1" applyFill="1" applyBorder="1"/>
    <xf numFmtId="43" fontId="0" fillId="0" borderId="0" xfId="0" applyNumberFormat="1" applyFill="1"/>
    <xf numFmtId="0" fontId="0" fillId="0" borderId="1" xfId="0" applyBorder="1" applyAlignment="1">
      <alignment horizontal="left"/>
    </xf>
    <xf numFmtId="43" fontId="1" fillId="3" borderId="4" xfId="1" applyFont="1" applyFill="1" applyBorder="1"/>
    <xf numFmtId="43" fontId="0" fillId="3" borderId="4" xfId="0" applyNumberFormat="1" applyFill="1" applyBorder="1"/>
    <xf numFmtId="43" fontId="0" fillId="5" borderId="1" xfId="0" applyNumberFormat="1" applyFill="1" applyBorder="1"/>
    <xf numFmtId="43" fontId="0" fillId="0" borderId="0" xfId="1" applyFont="1"/>
    <xf numFmtId="0" fontId="0" fillId="5" borderId="0" xfId="0" applyFill="1"/>
    <xf numFmtId="174" fontId="0" fillId="0" borderId="0" xfId="0" applyNumberFormat="1"/>
    <xf numFmtId="2" fontId="0" fillId="0" borderId="0" xfId="0" applyNumberFormat="1"/>
    <xf numFmtId="10" fontId="0" fillId="0" borderId="0" xfId="0" applyNumberFormat="1"/>
    <xf numFmtId="8" fontId="0" fillId="5" borderId="1" xfId="0" applyNumberFormat="1" applyFill="1" applyBorder="1"/>
    <xf numFmtId="9" fontId="0" fillId="5" borderId="1" xfId="0" applyNumberFormat="1" applyFill="1" applyBorder="1"/>
    <xf numFmtId="2" fontId="0" fillId="0" borderId="0" xfId="3" applyNumberFormat="1" applyFont="1"/>
    <xf numFmtId="0" fontId="0" fillId="16" borderId="1" xfId="0" applyFill="1" applyBorder="1"/>
    <xf numFmtId="0" fontId="0" fillId="4" borderId="1" xfId="0" applyFill="1" applyBorder="1"/>
    <xf numFmtId="0" fontId="20" fillId="0" borderId="0" xfId="0" applyFont="1"/>
    <xf numFmtId="0" fontId="16" fillId="4" borderId="2" xfId="0" applyFont="1" applyFill="1" applyBorder="1" applyAlignment="1">
      <alignment horizontal="center"/>
    </xf>
    <xf numFmtId="0" fontId="16" fillId="5" borderId="3" xfId="0" applyFont="1" applyFill="1" applyBorder="1" applyAlignment="1">
      <alignment horizontal="center"/>
    </xf>
    <xf numFmtId="0" fontId="16" fillId="5" borderId="4" xfId="0" applyFont="1" applyFill="1" applyBorder="1" applyAlignment="1">
      <alignment horizontal="center"/>
    </xf>
    <xf numFmtId="0" fontId="16" fillId="5" borderId="3" xfId="0" applyFont="1" applyFill="1" applyBorder="1" applyAlignment="1">
      <alignment horizontal="left"/>
    </xf>
    <xf numFmtId="0" fontId="16" fillId="5" borderId="4" xfId="0" applyFont="1" applyFill="1" applyBorder="1" applyAlignment="1">
      <alignment horizontal="left"/>
    </xf>
    <xf numFmtId="0" fontId="7" fillId="10" borderId="0" xfId="0" applyFont="1" applyFill="1" applyBorder="1" applyAlignment="1">
      <alignment horizontal="center"/>
    </xf>
    <xf numFmtId="0" fontId="6" fillId="9" borderId="1" xfId="0" applyFont="1" applyFill="1" applyBorder="1" applyAlignment="1">
      <alignment horizontal="center"/>
    </xf>
    <xf numFmtId="0" fontId="6" fillId="9" borderId="6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16" fillId="5" borderId="1" xfId="0" applyFont="1" applyFill="1" applyBorder="1" applyAlignment="1">
      <alignment horizontal="center" vertical="center" wrapText="1"/>
    </xf>
    <xf numFmtId="0" fontId="18" fillId="18" borderId="1" xfId="0" applyFont="1" applyFill="1" applyBorder="1" applyAlignment="1">
      <alignment horizontal="center"/>
    </xf>
    <xf numFmtId="0" fontId="6" fillId="9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21" borderId="0" xfId="0" applyFill="1" applyAlignment="1">
      <alignment horizontal="center"/>
    </xf>
    <xf numFmtId="0" fontId="0" fillId="20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1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4">
    <cellStyle name="Moeda" xfId="2" builtinId="4"/>
    <cellStyle name="Normal" xfId="0" builtinId="0"/>
    <cellStyle name="Porcentagem" xfId="3" builtinId="5"/>
    <cellStyle name="Vírgula" xfId="1" builtin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bg1"/>
                </a:solidFill>
                <a:latin typeface="+mj-lt"/>
                <a:ea typeface="+mj-ea"/>
                <a:cs typeface="+mj-cs"/>
              </a:defRPr>
            </a:pPr>
            <a:r>
              <a:rPr lang="pt-BR">
                <a:solidFill>
                  <a:schemeClr val="bg1"/>
                </a:solidFill>
              </a:rPr>
              <a:t>Ponto de Equilíbrio - Análise Gráfica</a:t>
            </a:r>
          </a:p>
        </c:rich>
      </c:tx>
      <c:overlay val="0"/>
      <c:spPr>
        <a:solidFill>
          <a:srgbClr val="00B05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bg1"/>
              </a:solidFill>
              <a:latin typeface="+mj-lt"/>
              <a:ea typeface="+mj-ea"/>
              <a:cs typeface="+mj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'Pto. de Eq. com um produto'!$N$10</c:f>
              <c:strCache>
                <c:ptCount val="1"/>
                <c:pt idx="0">
                  <c:v>CustoFixo=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'Pto. de Eq. com um produto'!$O$9:$AC$9</c:f>
              <c:numCache>
                <c:formatCode>General</c:formatCode>
                <c:ptCount val="15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</c:numCache>
            </c:numRef>
          </c:cat>
          <c:val>
            <c:numRef>
              <c:f>'Pto. de Eq. com um produto'!$O$10:$AC$10</c:f>
              <c:numCache>
                <c:formatCode>_("R$"* #,##0.00_);_("R$"* \(#,##0.00\);_("R$"* "-"??_);_(@_)</c:formatCode>
                <c:ptCount val="15"/>
                <c:pt idx="0">
                  <c:v>8298</c:v>
                </c:pt>
                <c:pt idx="1">
                  <c:v>8298</c:v>
                </c:pt>
                <c:pt idx="2">
                  <c:v>8298</c:v>
                </c:pt>
                <c:pt idx="3">
                  <c:v>8298</c:v>
                </c:pt>
                <c:pt idx="4">
                  <c:v>8298</c:v>
                </c:pt>
                <c:pt idx="5">
                  <c:v>8298</c:v>
                </c:pt>
                <c:pt idx="6">
                  <c:v>8298</c:v>
                </c:pt>
                <c:pt idx="7">
                  <c:v>8298</c:v>
                </c:pt>
                <c:pt idx="8">
                  <c:v>8298</c:v>
                </c:pt>
                <c:pt idx="9">
                  <c:v>8298</c:v>
                </c:pt>
                <c:pt idx="10">
                  <c:v>8298</c:v>
                </c:pt>
                <c:pt idx="11">
                  <c:v>8298</c:v>
                </c:pt>
                <c:pt idx="12">
                  <c:v>8298</c:v>
                </c:pt>
                <c:pt idx="13">
                  <c:v>8298</c:v>
                </c:pt>
                <c:pt idx="14">
                  <c:v>8298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2A-4CCE-A8ED-76A8233A4060}"/>
            </c:ext>
          </c:extLst>
        </c:ser>
        <c:ser>
          <c:idx val="1"/>
          <c:order val="1"/>
          <c:tx>
            <c:strRef>
              <c:f>'Pto. de Eq. com um produto'!$N$11</c:f>
              <c:strCache>
                <c:ptCount val="1"/>
                <c:pt idx="0">
                  <c:v>Custo Total=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'Pto. de Eq. com um produto'!$O$9:$AC$9</c:f>
              <c:numCache>
                <c:formatCode>General</c:formatCode>
                <c:ptCount val="15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</c:numCache>
            </c:numRef>
          </c:cat>
          <c:val>
            <c:numRef>
              <c:f>'Pto. de Eq. com um produto'!$O$11:$AC$11</c:f>
              <c:numCache>
                <c:formatCode>_("R$"* #,##0.00_);_("R$"* \(#,##0.00\);_("R$"* "-"??_);_(@_)</c:formatCode>
                <c:ptCount val="15"/>
                <c:pt idx="0">
                  <c:v>8298</c:v>
                </c:pt>
                <c:pt idx="1">
                  <c:v>9448</c:v>
                </c:pt>
                <c:pt idx="2">
                  <c:v>10598</c:v>
                </c:pt>
                <c:pt idx="3">
                  <c:v>11748</c:v>
                </c:pt>
                <c:pt idx="4">
                  <c:v>12898</c:v>
                </c:pt>
                <c:pt idx="5">
                  <c:v>14048</c:v>
                </c:pt>
                <c:pt idx="6">
                  <c:v>15198</c:v>
                </c:pt>
                <c:pt idx="7">
                  <c:v>16348</c:v>
                </c:pt>
                <c:pt idx="8">
                  <c:v>17498</c:v>
                </c:pt>
                <c:pt idx="9">
                  <c:v>18648</c:v>
                </c:pt>
                <c:pt idx="10">
                  <c:v>19798</c:v>
                </c:pt>
                <c:pt idx="11">
                  <c:v>20948</c:v>
                </c:pt>
                <c:pt idx="12">
                  <c:v>22098</c:v>
                </c:pt>
                <c:pt idx="13">
                  <c:v>23248</c:v>
                </c:pt>
                <c:pt idx="14">
                  <c:v>24398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2A-4CCE-A8ED-76A8233A4060}"/>
            </c:ext>
          </c:extLst>
        </c:ser>
        <c:ser>
          <c:idx val="2"/>
          <c:order val="2"/>
          <c:tx>
            <c:strRef>
              <c:f>'Pto. de Eq. com um produto'!$N$12</c:f>
              <c:strCache>
                <c:ptCount val="1"/>
                <c:pt idx="0">
                  <c:v>Receita =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'Pto. de Eq. com um produto'!$O$9:$AC$9</c:f>
              <c:numCache>
                <c:formatCode>General</c:formatCode>
                <c:ptCount val="15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</c:numCache>
            </c:numRef>
          </c:cat>
          <c:val>
            <c:numRef>
              <c:f>'Pto. de Eq. com um produto'!$O$12:$AC$12</c:f>
              <c:numCache>
                <c:formatCode>_(* #,##0_);_(* \(#,##0\);_(* "-"??_);_(@_)</c:formatCode>
                <c:ptCount val="15"/>
                <c:pt idx="0">
                  <c:v>0</c:v>
                </c:pt>
                <c:pt idx="1">
                  <c:v>2750</c:v>
                </c:pt>
                <c:pt idx="2">
                  <c:v>5500</c:v>
                </c:pt>
                <c:pt idx="3">
                  <c:v>8250</c:v>
                </c:pt>
                <c:pt idx="4">
                  <c:v>11000</c:v>
                </c:pt>
                <c:pt idx="5">
                  <c:v>13750</c:v>
                </c:pt>
                <c:pt idx="6">
                  <c:v>16500</c:v>
                </c:pt>
                <c:pt idx="7">
                  <c:v>19250</c:v>
                </c:pt>
                <c:pt idx="8">
                  <c:v>22000</c:v>
                </c:pt>
                <c:pt idx="9">
                  <c:v>24750</c:v>
                </c:pt>
                <c:pt idx="10">
                  <c:v>27500</c:v>
                </c:pt>
                <c:pt idx="11">
                  <c:v>30250</c:v>
                </c:pt>
                <c:pt idx="12">
                  <c:v>33000</c:v>
                </c:pt>
                <c:pt idx="13">
                  <c:v>35750</c:v>
                </c:pt>
                <c:pt idx="14">
                  <c:v>38500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A2A-4CCE-A8ED-76A8233A406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46133392"/>
        <c:axId val="646133712"/>
      </c:lineChart>
      <c:catAx>
        <c:axId val="6461333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46133712"/>
        <c:crosses val="autoZero"/>
        <c:auto val="1"/>
        <c:lblAlgn val="ctr"/>
        <c:lblOffset val="100"/>
        <c:noMultiLvlLbl val="0"/>
      </c:catAx>
      <c:valAx>
        <c:axId val="646133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numFmt formatCode="_(&quot;R$&quot;* #,##0.00_);_(&quot;R$&quot;* \(#,##0.00\);_(&quot;R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46133392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pt-BR"/>
              <a:t>Ponto de equilíbrio do conjunto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0040755450075641E-2"/>
          <c:y val="0.10617524463496401"/>
          <c:w val="0.95316212839552927"/>
          <c:h val="0.77974824557671796"/>
        </c:manualLayout>
      </c:layout>
      <c:lineChart>
        <c:grouping val="standard"/>
        <c:varyColors val="0"/>
        <c:ser>
          <c:idx val="0"/>
          <c:order val="0"/>
          <c:tx>
            <c:strRef>
              <c:f>'Pto. de Eq. com vários produtos'!$N$10</c:f>
              <c:strCache>
                <c:ptCount val="1"/>
                <c:pt idx="0">
                  <c:v>CustoFixo=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'Pto. de Eq. com vários produtos'!$O$9:$AC$9</c:f>
              <c:numCache>
                <c:formatCode>General</c:formatCode>
                <c:ptCount val="15"/>
                <c:pt idx="0">
                  <c:v>20</c:v>
                </c:pt>
                <c:pt idx="1">
                  <c:v>40</c:v>
                </c:pt>
                <c:pt idx="2">
                  <c:v>60</c:v>
                </c:pt>
                <c:pt idx="3">
                  <c:v>80</c:v>
                </c:pt>
                <c:pt idx="4">
                  <c:v>100</c:v>
                </c:pt>
                <c:pt idx="5">
                  <c:v>120</c:v>
                </c:pt>
                <c:pt idx="6">
                  <c:v>140</c:v>
                </c:pt>
                <c:pt idx="7">
                  <c:v>160</c:v>
                </c:pt>
                <c:pt idx="8">
                  <c:v>180</c:v>
                </c:pt>
                <c:pt idx="9">
                  <c:v>200</c:v>
                </c:pt>
                <c:pt idx="10">
                  <c:v>220</c:v>
                </c:pt>
                <c:pt idx="11">
                  <c:v>240</c:v>
                </c:pt>
                <c:pt idx="12">
                  <c:v>260</c:v>
                </c:pt>
                <c:pt idx="13">
                  <c:v>280</c:v>
                </c:pt>
                <c:pt idx="14">
                  <c:v>300</c:v>
                </c:pt>
              </c:numCache>
            </c:numRef>
          </c:cat>
          <c:val>
            <c:numRef>
              <c:f>'Pto. de Eq. com vários produtos'!$O$10:$AC$10</c:f>
              <c:numCache>
                <c:formatCode>_("R$"* #,##0.00_);_("R$"* \(#,##0.00\);_("R$"* "-"??_);_(@_)</c:formatCode>
                <c:ptCount val="15"/>
                <c:pt idx="0">
                  <c:v>10258</c:v>
                </c:pt>
                <c:pt idx="1">
                  <c:v>10258</c:v>
                </c:pt>
                <c:pt idx="2">
                  <c:v>10258</c:v>
                </c:pt>
                <c:pt idx="3">
                  <c:v>10258</c:v>
                </c:pt>
                <c:pt idx="4">
                  <c:v>10258</c:v>
                </c:pt>
                <c:pt idx="5">
                  <c:v>10258</c:v>
                </c:pt>
                <c:pt idx="6">
                  <c:v>10258</c:v>
                </c:pt>
                <c:pt idx="7">
                  <c:v>10258</c:v>
                </c:pt>
                <c:pt idx="8">
                  <c:v>10258</c:v>
                </c:pt>
                <c:pt idx="9">
                  <c:v>10258</c:v>
                </c:pt>
                <c:pt idx="10">
                  <c:v>10258</c:v>
                </c:pt>
                <c:pt idx="11">
                  <c:v>10258</c:v>
                </c:pt>
                <c:pt idx="12">
                  <c:v>10258</c:v>
                </c:pt>
                <c:pt idx="13">
                  <c:v>10258</c:v>
                </c:pt>
                <c:pt idx="14">
                  <c:v>10258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7C-4748-A259-D8578B2EB3AD}"/>
            </c:ext>
          </c:extLst>
        </c:ser>
        <c:ser>
          <c:idx val="1"/>
          <c:order val="1"/>
          <c:tx>
            <c:strRef>
              <c:f>'Pto. de Eq. com vários produtos'!$N$11</c:f>
              <c:strCache>
                <c:ptCount val="1"/>
                <c:pt idx="0">
                  <c:v>Custo Total=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'Pto. de Eq. com vários produtos'!$O$9:$AC$9</c:f>
              <c:numCache>
                <c:formatCode>General</c:formatCode>
                <c:ptCount val="15"/>
                <c:pt idx="0">
                  <c:v>20</c:v>
                </c:pt>
                <c:pt idx="1">
                  <c:v>40</c:v>
                </c:pt>
                <c:pt idx="2">
                  <c:v>60</c:v>
                </c:pt>
                <c:pt idx="3">
                  <c:v>80</c:v>
                </c:pt>
                <c:pt idx="4">
                  <c:v>100</c:v>
                </c:pt>
                <c:pt idx="5">
                  <c:v>120</c:v>
                </c:pt>
                <c:pt idx="6">
                  <c:v>140</c:v>
                </c:pt>
                <c:pt idx="7">
                  <c:v>160</c:v>
                </c:pt>
                <c:pt idx="8">
                  <c:v>180</c:v>
                </c:pt>
                <c:pt idx="9">
                  <c:v>200</c:v>
                </c:pt>
                <c:pt idx="10">
                  <c:v>220</c:v>
                </c:pt>
                <c:pt idx="11">
                  <c:v>240</c:v>
                </c:pt>
                <c:pt idx="12">
                  <c:v>260</c:v>
                </c:pt>
                <c:pt idx="13">
                  <c:v>280</c:v>
                </c:pt>
                <c:pt idx="14">
                  <c:v>300</c:v>
                </c:pt>
              </c:numCache>
            </c:numRef>
          </c:cat>
          <c:val>
            <c:numRef>
              <c:f>'Pto. de Eq. com vários produtos'!$O$11:$AC$11</c:f>
              <c:numCache>
                <c:formatCode>_("R$"* #,##0.00_);_("R$"* \(#,##0.00\);_("R$"* "-"??_);_(@_)</c:formatCode>
                <c:ptCount val="15"/>
                <c:pt idx="0">
                  <c:v>10557.455782312925</c:v>
                </c:pt>
                <c:pt idx="1">
                  <c:v>10856.911564625851</c:v>
                </c:pt>
                <c:pt idx="2">
                  <c:v>11156.367346938776</c:v>
                </c:pt>
                <c:pt idx="3">
                  <c:v>11455.823129251701</c:v>
                </c:pt>
                <c:pt idx="4">
                  <c:v>11755.278911564626</c:v>
                </c:pt>
                <c:pt idx="5">
                  <c:v>12054.734693877552</c:v>
                </c:pt>
                <c:pt idx="6">
                  <c:v>12354.190476190477</c:v>
                </c:pt>
                <c:pt idx="7">
                  <c:v>12653.646258503402</c:v>
                </c:pt>
                <c:pt idx="8">
                  <c:v>12953.102040816326</c:v>
                </c:pt>
                <c:pt idx="9">
                  <c:v>13252.557823129251</c:v>
                </c:pt>
                <c:pt idx="10">
                  <c:v>13552.013605442176</c:v>
                </c:pt>
                <c:pt idx="11">
                  <c:v>13851.469387755102</c:v>
                </c:pt>
                <c:pt idx="12">
                  <c:v>14150.925170068027</c:v>
                </c:pt>
                <c:pt idx="13">
                  <c:v>14450.380952380952</c:v>
                </c:pt>
                <c:pt idx="14">
                  <c:v>14749.836734693878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7C-4748-A259-D8578B2EB3AD}"/>
            </c:ext>
          </c:extLst>
        </c:ser>
        <c:ser>
          <c:idx val="2"/>
          <c:order val="2"/>
          <c:tx>
            <c:strRef>
              <c:f>'Pto. de Eq. com vários produtos'!$N$12</c:f>
              <c:strCache>
                <c:ptCount val="1"/>
                <c:pt idx="0">
                  <c:v>Receita =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'Pto. de Eq. com vários produtos'!$O$9:$AC$9</c:f>
              <c:numCache>
                <c:formatCode>General</c:formatCode>
                <c:ptCount val="15"/>
                <c:pt idx="0">
                  <c:v>20</c:v>
                </c:pt>
                <c:pt idx="1">
                  <c:v>40</c:v>
                </c:pt>
                <c:pt idx="2">
                  <c:v>60</c:v>
                </c:pt>
                <c:pt idx="3">
                  <c:v>80</c:v>
                </c:pt>
                <c:pt idx="4">
                  <c:v>100</c:v>
                </c:pt>
                <c:pt idx="5">
                  <c:v>120</c:v>
                </c:pt>
                <c:pt idx="6">
                  <c:v>140</c:v>
                </c:pt>
                <c:pt idx="7">
                  <c:v>160</c:v>
                </c:pt>
                <c:pt idx="8">
                  <c:v>180</c:v>
                </c:pt>
                <c:pt idx="9">
                  <c:v>200</c:v>
                </c:pt>
                <c:pt idx="10">
                  <c:v>220</c:v>
                </c:pt>
                <c:pt idx="11">
                  <c:v>240</c:v>
                </c:pt>
                <c:pt idx="12">
                  <c:v>260</c:v>
                </c:pt>
                <c:pt idx="13">
                  <c:v>280</c:v>
                </c:pt>
                <c:pt idx="14">
                  <c:v>300</c:v>
                </c:pt>
              </c:numCache>
            </c:numRef>
          </c:cat>
          <c:val>
            <c:numRef>
              <c:f>'Pto. de Eq. com vários produtos'!$O$12:$AC$12</c:f>
              <c:numCache>
                <c:formatCode>_(* #,##0_);_(* \(#,##0\);_(* "-"??_);_(@_)</c:formatCode>
                <c:ptCount val="15"/>
                <c:pt idx="0">
                  <c:v>1940.5442176870747</c:v>
                </c:pt>
                <c:pt idx="1">
                  <c:v>3881.0884353741494</c:v>
                </c:pt>
                <c:pt idx="2">
                  <c:v>5821.6326530612241</c:v>
                </c:pt>
                <c:pt idx="3">
                  <c:v>7762.1768707482988</c:v>
                </c:pt>
                <c:pt idx="4">
                  <c:v>9702.7210884353735</c:v>
                </c:pt>
                <c:pt idx="5">
                  <c:v>11643.265306122448</c:v>
                </c:pt>
                <c:pt idx="6">
                  <c:v>13583.809523809523</c:v>
                </c:pt>
                <c:pt idx="7">
                  <c:v>15524.353741496598</c:v>
                </c:pt>
                <c:pt idx="8">
                  <c:v>17464.897959183672</c:v>
                </c:pt>
                <c:pt idx="9">
                  <c:v>19405.442176870747</c:v>
                </c:pt>
                <c:pt idx="10">
                  <c:v>21345.986394557822</c:v>
                </c:pt>
                <c:pt idx="11">
                  <c:v>23286.530612244896</c:v>
                </c:pt>
                <c:pt idx="12">
                  <c:v>25227.074829931971</c:v>
                </c:pt>
                <c:pt idx="13">
                  <c:v>27167.619047619046</c:v>
                </c:pt>
                <c:pt idx="14">
                  <c:v>29108.163265306121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47C-4748-A259-D8578B2EB3A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521062968"/>
        <c:axId val="521061048"/>
      </c:lineChart>
      <c:catAx>
        <c:axId val="521062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1061048"/>
        <c:crosses val="autoZero"/>
        <c:auto val="1"/>
        <c:lblAlgn val="ctr"/>
        <c:lblOffset val="100"/>
        <c:noMultiLvlLbl val="0"/>
      </c:catAx>
      <c:valAx>
        <c:axId val="521061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numFmt formatCode="_(&quot;R$&quot;* #,##0.00_);_(&quot;R$&quot;* \(#,##0.00\);_(&quot;R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1062968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Projeção</a:t>
            </a:r>
            <a:r>
              <a:rPr lang="pt-BR" baseline="0"/>
              <a:t> do Fluxo de Caixa</a:t>
            </a: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'Projeção do Fluxo de Caixa'!$B$3</c:f>
              <c:strCache>
                <c:ptCount val="1"/>
                <c:pt idx="0">
                  <c:v>Receitas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'Projeção do Fluxo de Caixa'!$C$2:$N$2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'Projeção do Fluxo de Caixa'!$C$3:$N$3</c:f>
              <c:numCache>
                <c:formatCode>_(* #,##0.00_);_(* \(#,##0.00\);_(* "-"??_);_(@_)</c:formatCode>
                <c:ptCount val="12"/>
                <c:pt idx="0">
                  <c:v>279260</c:v>
                </c:pt>
                <c:pt idx="1">
                  <c:v>279260</c:v>
                </c:pt>
                <c:pt idx="2">
                  <c:v>279260</c:v>
                </c:pt>
                <c:pt idx="3">
                  <c:v>279260</c:v>
                </c:pt>
                <c:pt idx="4">
                  <c:v>279260</c:v>
                </c:pt>
                <c:pt idx="5">
                  <c:v>279260</c:v>
                </c:pt>
                <c:pt idx="6">
                  <c:v>279260</c:v>
                </c:pt>
                <c:pt idx="7">
                  <c:v>279260</c:v>
                </c:pt>
                <c:pt idx="8">
                  <c:v>279260</c:v>
                </c:pt>
                <c:pt idx="9">
                  <c:v>279260</c:v>
                </c:pt>
                <c:pt idx="10">
                  <c:v>279260</c:v>
                </c:pt>
                <c:pt idx="11">
                  <c:v>279260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2F-47D9-9E07-FC909E2723A0}"/>
            </c:ext>
          </c:extLst>
        </c:ser>
        <c:ser>
          <c:idx val="1"/>
          <c:order val="1"/>
          <c:tx>
            <c:strRef>
              <c:f>'Projeção do Fluxo de Caixa'!$B$4</c:f>
              <c:strCache>
                <c:ptCount val="1"/>
                <c:pt idx="0">
                  <c:v>Despesas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'Projeção do Fluxo de Caixa'!$C$2:$N$2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'Projeção do Fluxo de Caixa'!$C$4:$N$4</c:f>
              <c:numCache>
                <c:formatCode>_(* #,##0.00_);_(* \(#,##0.00\);_(* "-"??_);_(@_)</c:formatCode>
                <c:ptCount val="12"/>
                <c:pt idx="0">
                  <c:v>54278.000000000007</c:v>
                </c:pt>
                <c:pt idx="1">
                  <c:v>46960</c:v>
                </c:pt>
                <c:pt idx="2">
                  <c:v>46960</c:v>
                </c:pt>
                <c:pt idx="3">
                  <c:v>46960</c:v>
                </c:pt>
                <c:pt idx="4">
                  <c:v>46960</c:v>
                </c:pt>
                <c:pt idx="5">
                  <c:v>46960</c:v>
                </c:pt>
                <c:pt idx="6">
                  <c:v>46960</c:v>
                </c:pt>
                <c:pt idx="7">
                  <c:v>46960</c:v>
                </c:pt>
                <c:pt idx="8">
                  <c:v>46960</c:v>
                </c:pt>
                <c:pt idx="9">
                  <c:v>46960</c:v>
                </c:pt>
                <c:pt idx="10">
                  <c:v>46960</c:v>
                </c:pt>
                <c:pt idx="11">
                  <c:v>46960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2F-47D9-9E07-FC909E2723A0}"/>
            </c:ext>
          </c:extLst>
        </c:ser>
        <c:ser>
          <c:idx val="2"/>
          <c:order val="2"/>
          <c:tx>
            <c:strRef>
              <c:f>'Projeção do Fluxo de Caixa'!$B$5</c:f>
              <c:strCache>
                <c:ptCount val="1"/>
                <c:pt idx="0">
                  <c:v>Fluxo de caixa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'Projeção do Fluxo de Caixa'!$C$2:$N$2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'Projeção do Fluxo de Caixa'!$C$5:$N$5</c:f>
              <c:numCache>
                <c:formatCode>_(* #,##0.00_);_(* \(#,##0.00\);_(* "-"??_);_(@_)</c:formatCode>
                <c:ptCount val="12"/>
                <c:pt idx="0">
                  <c:v>224982</c:v>
                </c:pt>
                <c:pt idx="1">
                  <c:v>232300</c:v>
                </c:pt>
                <c:pt idx="2">
                  <c:v>232300</c:v>
                </c:pt>
                <c:pt idx="3">
                  <c:v>232300</c:v>
                </c:pt>
                <c:pt idx="4">
                  <c:v>232300</c:v>
                </c:pt>
                <c:pt idx="5">
                  <c:v>232300</c:v>
                </c:pt>
                <c:pt idx="6">
                  <c:v>232300</c:v>
                </c:pt>
                <c:pt idx="7">
                  <c:v>232300</c:v>
                </c:pt>
                <c:pt idx="8">
                  <c:v>232300</c:v>
                </c:pt>
                <c:pt idx="9">
                  <c:v>232300</c:v>
                </c:pt>
                <c:pt idx="10">
                  <c:v>232300</c:v>
                </c:pt>
                <c:pt idx="11">
                  <c:v>232300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2F-47D9-9E07-FC909E2723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3884848"/>
        <c:axId val="453885168"/>
      </c:barChart>
      <c:catAx>
        <c:axId val="453884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53885168"/>
        <c:crosses val="autoZero"/>
        <c:auto val="1"/>
        <c:lblAlgn val="ctr"/>
        <c:lblOffset val="100"/>
        <c:noMultiLvlLbl val="0"/>
      </c:catAx>
      <c:valAx>
        <c:axId val="453885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53884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1424214</xdr:colOff>
      <xdr:row>15</xdr:row>
      <xdr:rowOff>18142</xdr:rowOff>
    </xdr:from>
    <xdr:to>
      <xdr:col>28</xdr:col>
      <xdr:colOff>163286</xdr:colOff>
      <xdr:row>35</xdr:row>
      <xdr:rowOff>117929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18263D38-423F-45CA-AE9D-912FD5F6BD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1571626</xdr:colOff>
      <xdr:row>17</xdr:row>
      <xdr:rowOff>62443</xdr:rowOff>
    </xdr:from>
    <xdr:to>
      <xdr:col>27</xdr:col>
      <xdr:colOff>666751</xdr:colOff>
      <xdr:row>35</xdr:row>
      <xdr:rowOff>1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F2CB27EA-18C1-428B-A0EB-3A7ADF9D68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8</xdr:row>
      <xdr:rowOff>3175</xdr:rowOff>
    </xdr:from>
    <xdr:to>
      <xdr:col>14</xdr:col>
      <xdr:colOff>19049</xdr:colOff>
      <xdr:row>20</xdr:row>
      <xdr:rowOff>107950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7D72242-1BFE-46C4-B19F-AAFB5A2F97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13</xdr:row>
      <xdr:rowOff>149414</xdr:rowOff>
    </xdr:from>
    <xdr:to>
      <xdr:col>4</xdr:col>
      <xdr:colOff>802376</xdr:colOff>
      <xdr:row>16</xdr:row>
      <xdr:rowOff>115524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45787AC-14A7-443F-BAC6-DD56266398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2300" y="2543364"/>
          <a:ext cx="4606026" cy="51856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10</xdr:row>
      <xdr:rowOff>17908</xdr:rowOff>
    </xdr:from>
    <xdr:to>
      <xdr:col>4</xdr:col>
      <xdr:colOff>427731</xdr:colOff>
      <xdr:row>13</xdr:row>
      <xdr:rowOff>123685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E596529D-29D3-46EE-9DAF-8E97B56A5A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8650" y="1859408"/>
          <a:ext cx="4225031" cy="658227"/>
        </a:xfrm>
        <a:prstGeom prst="rect">
          <a:avLst/>
        </a:prstGeom>
      </xdr:spPr>
    </xdr:pic>
    <xdr:clientData/>
  </xdr:twoCellAnchor>
  <xdr:twoCellAnchor editAs="oneCell">
    <xdr:from>
      <xdr:col>1</xdr:col>
      <xdr:colOff>31751</xdr:colOff>
      <xdr:row>19</xdr:row>
      <xdr:rowOff>41248</xdr:rowOff>
    </xdr:from>
    <xdr:to>
      <xdr:col>4</xdr:col>
      <xdr:colOff>139700</xdr:colOff>
      <xdr:row>29</xdr:row>
      <xdr:rowOff>126449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F83B0FB1-4263-4C30-92C8-13F26B6FEF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1351" y="3540098"/>
          <a:ext cx="3924299" cy="1926701"/>
        </a:xfrm>
        <a:prstGeom prst="rect">
          <a:avLst/>
        </a:prstGeom>
      </xdr:spPr>
    </xdr:pic>
    <xdr:clientData/>
  </xdr:twoCellAnchor>
  <xdr:twoCellAnchor editAs="oneCell">
    <xdr:from>
      <xdr:col>0</xdr:col>
      <xdr:colOff>596900</xdr:colOff>
      <xdr:row>30</xdr:row>
      <xdr:rowOff>13789</xdr:rowOff>
    </xdr:from>
    <xdr:to>
      <xdr:col>6</xdr:col>
      <xdr:colOff>297950</xdr:colOff>
      <xdr:row>37</xdr:row>
      <xdr:rowOff>69850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984863B7-0DB0-4612-8B81-E94F44ABC1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96900" y="5538289"/>
          <a:ext cx="5892300" cy="13451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94342-16BC-4803-A851-73CD0240419F}">
  <dimension ref="B1:AC42"/>
  <sheetViews>
    <sheetView topLeftCell="O14" zoomScale="70" zoomScaleNormal="70" workbookViewId="0">
      <selection activeCell="C18" sqref="C18"/>
    </sheetView>
  </sheetViews>
  <sheetFormatPr defaultRowHeight="14.5" x14ac:dyDescent="0.35"/>
  <cols>
    <col min="2" max="2" width="36.90625" customWidth="1"/>
    <col min="3" max="3" width="14.54296875" customWidth="1"/>
    <col min="6" max="6" width="27.54296875" customWidth="1"/>
    <col min="7" max="7" width="36" customWidth="1"/>
    <col min="9" max="9" width="20" customWidth="1"/>
    <col min="10" max="10" width="55.7265625" customWidth="1"/>
    <col min="11" max="11" width="23.453125" customWidth="1"/>
    <col min="12" max="12" width="12.453125" customWidth="1"/>
    <col min="13" max="13" width="20.7265625" customWidth="1"/>
    <col min="14" max="14" width="12.81640625" customWidth="1"/>
    <col min="15" max="15" width="20.453125" customWidth="1"/>
    <col min="16" max="16" width="16.54296875" customWidth="1"/>
    <col min="17" max="17" width="14.90625" customWidth="1"/>
    <col min="18" max="18" width="14.08984375" customWidth="1"/>
    <col min="19" max="19" width="18.1796875" customWidth="1"/>
    <col min="20" max="20" width="14.1796875" customWidth="1"/>
    <col min="21" max="21" width="16.36328125" customWidth="1"/>
    <col min="22" max="22" width="14.90625" customWidth="1"/>
    <col min="23" max="23" width="16.7265625" customWidth="1"/>
    <col min="24" max="24" width="12.90625" customWidth="1"/>
    <col min="25" max="25" width="13.1796875" customWidth="1"/>
    <col min="26" max="26" width="12.6328125" customWidth="1"/>
    <col min="27" max="27" width="13.7265625" customWidth="1"/>
    <col min="28" max="28" width="15" customWidth="1"/>
    <col min="29" max="29" width="16.26953125" customWidth="1"/>
  </cols>
  <sheetData>
    <row r="1" spans="2:29" ht="18.5" x14ac:dyDescent="0.45">
      <c r="B1" s="189" t="s">
        <v>19</v>
      </c>
      <c r="C1" s="189"/>
      <c r="D1" s="43"/>
      <c r="E1" s="43"/>
      <c r="F1" s="182" t="s">
        <v>22</v>
      </c>
      <c r="G1" s="183"/>
      <c r="H1" s="43"/>
    </row>
    <row r="2" spans="2:29" ht="18.5" x14ac:dyDescent="0.45">
      <c r="B2" s="44" t="s">
        <v>1</v>
      </c>
      <c r="C2" s="44" t="s">
        <v>26</v>
      </c>
      <c r="D2" s="43"/>
      <c r="E2" s="43"/>
      <c r="F2" s="45" t="s">
        <v>21</v>
      </c>
      <c r="G2" s="43"/>
      <c r="H2" s="43"/>
      <c r="I2" s="66"/>
      <c r="J2" s="66"/>
      <c r="K2" s="66"/>
      <c r="L2" s="66"/>
      <c r="M2" s="66"/>
      <c r="N2" s="66"/>
      <c r="O2" s="66"/>
    </row>
    <row r="3" spans="2:29" ht="18.5" x14ac:dyDescent="0.45">
      <c r="B3" s="46" t="s">
        <v>2</v>
      </c>
      <c r="C3" s="47">
        <v>300</v>
      </c>
      <c r="D3" s="43"/>
      <c r="E3" s="43"/>
      <c r="F3" s="43"/>
      <c r="G3" s="48" t="s">
        <v>26</v>
      </c>
      <c r="H3" s="43"/>
    </row>
    <row r="4" spans="2:29" ht="18.5" x14ac:dyDescent="0.45">
      <c r="B4" s="46" t="s">
        <v>0</v>
      </c>
      <c r="C4" s="47">
        <v>250</v>
      </c>
      <c r="D4" s="43"/>
      <c r="E4" s="43"/>
      <c r="F4" s="49" t="s">
        <v>17</v>
      </c>
      <c r="G4" s="50">
        <f>C38-C33</f>
        <v>32</v>
      </c>
      <c r="H4" s="43"/>
      <c r="I4" s="6"/>
      <c r="J4" s="6"/>
      <c r="K4" s="6"/>
      <c r="L4" s="6"/>
      <c r="M4" s="6"/>
      <c r="N4" s="6"/>
      <c r="O4" s="6"/>
      <c r="P4" s="6"/>
    </row>
    <row r="5" spans="2:29" ht="18.5" x14ac:dyDescent="0.45">
      <c r="B5" s="46" t="s">
        <v>3</v>
      </c>
      <c r="C5" s="47">
        <v>130</v>
      </c>
      <c r="D5" s="43"/>
      <c r="E5" s="43"/>
      <c r="F5" s="43"/>
      <c r="G5" s="43"/>
      <c r="H5" s="43"/>
      <c r="I5" s="6"/>
      <c r="J5" s="6"/>
      <c r="K5" s="6"/>
      <c r="L5" s="6"/>
      <c r="M5" s="6"/>
      <c r="N5" s="6"/>
      <c r="O5" s="6"/>
      <c r="P5" s="6"/>
    </row>
    <row r="6" spans="2:29" ht="18.5" x14ac:dyDescent="0.45">
      <c r="B6" s="46" t="s">
        <v>4</v>
      </c>
      <c r="C6" s="47">
        <v>60</v>
      </c>
      <c r="D6" s="43"/>
      <c r="E6" s="43"/>
      <c r="F6" s="182" t="s">
        <v>27</v>
      </c>
      <c r="G6" s="183"/>
      <c r="H6" s="43"/>
      <c r="I6" s="15"/>
      <c r="J6" s="15"/>
      <c r="K6" s="15"/>
      <c r="L6" s="7"/>
      <c r="M6" s="7"/>
      <c r="N6" s="7"/>
      <c r="O6" s="7"/>
      <c r="P6" s="7"/>
    </row>
    <row r="7" spans="2:29" ht="18.5" x14ac:dyDescent="0.45">
      <c r="B7" s="46" t="s">
        <v>93</v>
      </c>
      <c r="C7" s="47">
        <v>2500</v>
      </c>
      <c r="D7" s="43"/>
      <c r="E7" s="43"/>
      <c r="F7" s="43" t="s">
        <v>23</v>
      </c>
      <c r="G7" s="43"/>
      <c r="H7" s="43"/>
      <c r="I7" s="16"/>
      <c r="J7" s="16"/>
      <c r="K7" s="16"/>
      <c r="L7" s="7"/>
      <c r="N7" s="1"/>
      <c r="O7" s="1"/>
      <c r="P7" s="1"/>
      <c r="Q7" s="1"/>
      <c r="R7" s="1"/>
      <c r="S7" s="2" t="s">
        <v>46</v>
      </c>
      <c r="T7" s="1"/>
      <c r="U7" s="1"/>
      <c r="V7" s="1"/>
      <c r="W7" s="1"/>
      <c r="X7" s="15"/>
      <c r="Y7" s="15"/>
    </row>
    <row r="8" spans="2:29" ht="18.5" x14ac:dyDescent="0.45">
      <c r="B8" s="46" t="s">
        <v>94</v>
      </c>
      <c r="C8" s="47">
        <v>2500</v>
      </c>
      <c r="D8" s="43"/>
      <c r="E8" s="43"/>
      <c r="F8" s="43"/>
      <c r="G8" s="51" t="s">
        <v>25</v>
      </c>
      <c r="H8" s="43"/>
      <c r="J8" s="187" t="s">
        <v>57</v>
      </c>
      <c r="K8" s="187"/>
      <c r="L8" s="7"/>
      <c r="N8" s="3" t="s">
        <v>47</v>
      </c>
      <c r="O8" s="4"/>
      <c r="P8" s="4"/>
      <c r="Q8" s="4"/>
      <c r="R8" s="4"/>
      <c r="S8" s="5" t="s">
        <v>48</v>
      </c>
      <c r="T8" s="4"/>
      <c r="U8" s="4"/>
      <c r="V8" s="4"/>
      <c r="W8" s="5" t="s">
        <v>49</v>
      </c>
      <c r="X8" s="15"/>
      <c r="Y8" s="15"/>
    </row>
    <row r="9" spans="2:29" ht="21" x14ac:dyDescent="0.5">
      <c r="B9" s="46" t="s">
        <v>95</v>
      </c>
      <c r="C9" s="47">
        <v>2500</v>
      </c>
      <c r="D9" s="43"/>
      <c r="E9" s="43"/>
      <c r="F9" s="49" t="s">
        <v>24</v>
      </c>
      <c r="G9" s="53">
        <f>C26/G4</f>
        <v>259.3125</v>
      </c>
      <c r="H9" s="43"/>
      <c r="I9" s="186"/>
      <c r="J9" s="13" t="s">
        <v>52</v>
      </c>
      <c r="K9" s="11">
        <f>C26</f>
        <v>8298</v>
      </c>
      <c r="L9" s="7"/>
      <c r="M9" s="6"/>
      <c r="N9" s="37" t="s">
        <v>61</v>
      </c>
      <c r="O9" s="30">
        <v>0</v>
      </c>
      <c r="P9" s="30">
        <v>50</v>
      </c>
      <c r="Q9" s="30">
        <v>100</v>
      </c>
      <c r="R9" s="30">
        <v>150</v>
      </c>
      <c r="S9" s="30">
        <v>200</v>
      </c>
      <c r="T9" s="30">
        <v>250</v>
      </c>
      <c r="U9" s="30">
        <v>300</v>
      </c>
      <c r="V9" s="30">
        <v>350</v>
      </c>
      <c r="W9" s="30">
        <v>400</v>
      </c>
      <c r="X9" s="30">
        <v>450</v>
      </c>
      <c r="Y9" s="30">
        <v>500</v>
      </c>
      <c r="Z9" s="30">
        <v>550</v>
      </c>
      <c r="AA9" s="30">
        <v>600</v>
      </c>
      <c r="AB9" s="30">
        <v>650</v>
      </c>
      <c r="AC9" s="30">
        <v>700</v>
      </c>
    </row>
    <row r="10" spans="2:29" ht="21" x14ac:dyDescent="0.5">
      <c r="B10" s="46" t="s">
        <v>96</v>
      </c>
      <c r="C10" s="47"/>
      <c r="D10" s="43"/>
      <c r="E10" s="43"/>
      <c r="F10" s="43"/>
      <c r="G10" s="43"/>
      <c r="H10" s="43"/>
      <c r="I10" s="186"/>
      <c r="J10" s="13" t="s">
        <v>53</v>
      </c>
      <c r="K10" s="11">
        <f>C34</f>
        <v>23</v>
      </c>
      <c r="L10" s="7"/>
      <c r="M10" s="6"/>
      <c r="N10" s="32" t="s">
        <v>59</v>
      </c>
      <c r="O10" s="31">
        <f>$K$9</f>
        <v>8298</v>
      </c>
      <c r="P10" s="31">
        <f>$K$9</f>
        <v>8298</v>
      </c>
      <c r="Q10" s="31">
        <f t="shared" ref="Q10:AC10" si="0">$K$9</f>
        <v>8298</v>
      </c>
      <c r="R10" s="31">
        <f t="shared" si="0"/>
        <v>8298</v>
      </c>
      <c r="S10" s="31">
        <f t="shared" si="0"/>
        <v>8298</v>
      </c>
      <c r="T10" s="31">
        <f t="shared" si="0"/>
        <v>8298</v>
      </c>
      <c r="U10" s="31">
        <f t="shared" si="0"/>
        <v>8298</v>
      </c>
      <c r="V10" s="31">
        <f t="shared" si="0"/>
        <v>8298</v>
      </c>
      <c r="W10" s="31">
        <f t="shared" si="0"/>
        <v>8298</v>
      </c>
      <c r="X10" s="31">
        <f t="shared" si="0"/>
        <v>8298</v>
      </c>
      <c r="Y10" s="31">
        <f t="shared" si="0"/>
        <v>8298</v>
      </c>
      <c r="Z10" s="31">
        <f t="shared" si="0"/>
        <v>8298</v>
      </c>
      <c r="AA10" s="31">
        <f t="shared" si="0"/>
        <v>8298</v>
      </c>
      <c r="AB10" s="31">
        <f t="shared" si="0"/>
        <v>8298</v>
      </c>
      <c r="AC10" s="31">
        <f t="shared" si="0"/>
        <v>8298</v>
      </c>
    </row>
    <row r="11" spans="2:29" ht="21" x14ac:dyDescent="0.5">
      <c r="B11" s="46" t="s">
        <v>97</v>
      </c>
      <c r="C11" s="47"/>
      <c r="D11" s="43"/>
      <c r="E11" s="43"/>
      <c r="F11" s="182" t="s">
        <v>28</v>
      </c>
      <c r="G11" s="183"/>
      <c r="H11" s="43"/>
      <c r="I11" s="186"/>
      <c r="J11" s="13" t="s">
        <v>54</v>
      </c>
      <c r="K11" s="11">
        <f>C42</f>
        <v>55</v>
      </c>
      <c r="L11" s="7"/>
      <c r="N11" s="33" t="s">
        <v>60</v>
      </c>
      <c r="O11" s="34">
        <f t="shared" ref="O11:X11" si="1">$K$9+($K$10*O9)</f>
        <v>8298</v>
      </c>
      <c r="P11" s="34">
        <f t="shared" si="1"/>
        <v>9448</v>
      </c>
      <c r="Q11" s="34">
        <f t="shared" si="1"/>
        <v>10598</v>
      </c>
      <c r="R11" s="34">
        <f t="shared" si="1"/>
        <v>11748</v>
      </c>
      <c r="S11" s="34">
        <f t="shared" si="1"/>
        <v>12898</v>
      </c>
      <c r="T11" s="34">
        <f t="shared" si="1"/>
        <v>14048</v>
      </c>
      <c r="U11" s="34">
        <f t="shared" si="1"/>
        <v>15198</v>
      </c>
      <c r="V11" s="34">
        <f t="shared" si="1"/>
        <v>16348</v>
      </c>
      <c r="W11" s="34">
        <f t="shared" si="1"/>
        <v>17498</v>
      </c>
      <c r="X11" s="34">
        <f t="shared" si="1"/>
        <v>18648</v>
      </c>
      <c r="Y11" s="34">
        <f>$K$9+($K$10*Y9)</f>
        <v>19798</v>
      </c>
      <c r="Z11" s="34">
        <f>$K$9+($K$10*Z9)</f>
        <v>20948</v>
      </c>
      <c r="AA11" s="34">
        <f>$K$9+($K$10*AA9)</f>
        <v>22098</v>
      </c>
      <c r="AB11" s="34">
        <f>$K$9+($K$10*AB9)</f>
        <v>23248</v>
      </c>
      <c r="AC11" s="34">
        <f>$K$9+($K$10*AC9)</f>
        <v>24398</v>
      </c>
    </row>
    <row r="12" spans="2:29" ht="21.5" thickBot="1" x14ac:dyDescent="0.55000000000000004">
      <c r="B12" s="77"/>
      <c r="C12" s="77"/>
      <c r="D12" s="43"/>
      <c r="E12" s="43"/>
      <c r="F12" s="43" t="s">
        <v>29</v>
      </c>
      <c r="G12" s="43"/>
      <c r="H12" s="43"/>
      <c r="I12" s="186"/>
      <c r="J12" s="13" t="s">
        <v>55</v>
      </c>
      <c r="K12" s="11">
        <f>K11-K10</f>
        <v>32</v>
      </c>
      <c r="L12" s="7"/>
      <c r="N12" s="35" t="s">
        <v>58</v>
      </c>
      <c r="O12" s="36">
        <f>$K$11*O9:P9</f>
        <v>0</v>
      </c>
      <c r="P12" s="36">
        <f>$K$11*P9:Q9</f>
        <v>2750</v>
      </c>
      <c r="Q12" s="36">
        <f t="shared" ref="Q12:X12" si="2">$K$11*Q9</f>
        <v>5500</v>
      </c>
      <c r="R12" s="36">
        <f t="shared" si="2"/>
        <v>8250</v>
      </c>
      <c r="S12" s="36">
        <f t="shared" si="2"/>
        <v>11000</v>
      </c>
      <c r="T12" s="36">
        <f t="shared" si="2"/>
        <v>13750</v>
      </c>
      <c r="U12" s="36">
        <f t="shared" si="2"/>
        <v>16500</v>
      </c>
      <c r="V12" s="36">
        <f t="shared" si="2"/>
        <v>19250</v>
      </c>
      <c r="W12" s="36">
        <f t="shared" si="2"/>
        <v>22000</v>
      </c>
      <c r="X12" s="36">
        <f t="shared" si="2"/>
        <v>24750</v>
      </c>
      <c r="Y12" s="36">
        <f>$K$11*Y9</f>
        <v>27500</v>
      </c>
      <c r="Z12" s="36">
        <f>$K$11*Z9</f>
        <v>30250</v>
      </c>
      <c r="AA12" s="36">
        <f>$K$11*AA9</f>
        <v>33000</v>
      </c>
      <c r="AB12" s="36">
        <f>$K$11*AB9</f>
        <v>35750</v>
      </c>
      <c r="AC12" s="36">
        <f>$K$11*AC9</f>
        <v>38500</v>
      </c>
    </row>
    <row r="13" spans="2:29" ht="21" x14ac:dyDescent="0.5">
      <c r="B13" s="77"/>
      <c r="C13" s="77"/>
      <c r="D13" s="43"/>
      <c r="E13" s="43"/>
      <c r="F13" s="43"/>
      <c r="G13" s="48" t="s">
        <v>31</v>
      </c>
      <c r="H13" s="43"/>
      <c r="I13" s="186"/>
      <c r="J13" s="13" t="s">
        <v>56</v>
      </c>
      <c r="K13" s="12">
        <f>K9+K10*K16</f>
        <v>14262.1875</v>
      </c>
      <c r="N13" s="20" t="s">
        <v>24</v>
      </c>
      <c r="O13" s="21">
        <f>K16</f>
        <v>259.3125</v>
      </c>
      <c r="P13" s="9"/>
      <c r="Q13" s="9"/>
      <c r="R13" s="9"/>
      <c r="S13" s="9"/>
      <c r="T13" s="9"/>
      <c r="U13" s="9"/>
      <c r="V13" s="9"/>
      <c r="W13" s="9"/>
      <c r="X13" s="9"/>
      <c r="Y13" s="9"/>
    </row>
    <row r="14" spans="2:29" ht="21.5" thickBot="1" x14ac:dyDescent="0.55000000000000004">
      <c r="B14" s="77"/>
      <c r="C14" s="77"/>
      <c r="D14" s="43"/>
      <c r="E14" s="43"/>
      <c r="F14" s="54" t="s">
        <v>32</v>
      </c>
      <c r="G14" s="55">
        <f>G4/C42</f>
        <v>0.58181818181818179</v>
      </c>
      <c r="H14" s="43"/>
      <c r="I14" s="186"/>
      <c r="J14" s="13" t="s">
        <v>51</v>
      </c>
      <c r="K14" s="14">
        <f>K16*K11</f>
        <v>14262.1875</v>
      </c>
      <c r="N14" s="20" t="s">
        <v>36</v>
      </c>
      <c r="O14" s="22">
        <f>K17</f>
        <v>14262.1875</v>
      </c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6"/>
      <c r="AB14" s="10"/>
      <c r="AC14" s="10"/>
    </row>
    <row r="15" spans="2:29" ht="21" customHeight="1" thickBot="1" x14ac:dyDescent="0.5">
      <c r="B15" s="77"/>
      <c r="C15" s="77"/>
      <c r="D15" s="43"/>
      <c r="E15" s="43"/>
      <c r="F15" s="43"/>
      <c r="G15" s="48" t="s">
        <v>33</v>
      </c>
      <c r="H15" s="43"/>
      <c r="I15" s="16"/>
      <c r="J15" s="188" t="s">
        <v>50</v>
      </c>
      <c r="K15" s="188"/>
      <c r="O15" s="28"/>
      <c r="P15" s="9"/>
      <c r="Q15" s="9"/>
      <c r="R15" s="9"/>
      <c r="S15" s="9"/>
      <c r="T15" s="9"/>
      <c r="U15" s="9"/>
      <c r="V15" s="9"/>
      <c r="W15" s="9"/>
      <c r="X15" s="9"/>
      <c r="Y15" s="9"/>
      <c r="Z15" s="6"/>
      <c r="AB15" s="10"/>
      <c r="AC15" s="10"/>
    </row>
    <row r="16" spans="2:29" ht="20.5" x14ac:dyDescent="0.45">
      <c r="B16" s="46" t="s">
        <v>6</v>
      </c>
      <c r="C16" s="47"/>
      <c r="D16" s="43"/>
      <c r="E16" s="43"/>
      <c r="F16" s="43"/>
      <c r="G16" s="56">
        <f>G14</f>
        <v>0.58181818181818179</v>
      </c>
      <c r="H16" s="43"/>
      <c r="I16" s="16"/>
      <c r="J16" s="20" t="s">
        <v>24</v>
      </c>
      <c r="K16" s="21">
        <f>K9/K12</f>
        <v>259.3125</v>
      </c>
      <c r="L16" s="16"/>
      <c r="O16" s="29"/>
      <c r="P16" s="9"/>
      <c r="Q16" s="9"/>
      <c r="R16" s="9"/>
      <c r="S16" s="9"/>
      <c r="T16" s="9"/>
      <c r="U16" s="9"/>
      <c r="V16" s="9"/>
      <c r="W16" s="9"/>
      <c r="X16" s="9"/>
      <c r="Y16" s="9"/>
      <c r="Z16" s="6"/>
      <c r="AB16" s="10"/>
      <c r="AC16" s="10"/>
    </row>
    <row r="17" spans="2:29" ht="21" thickBot="1" x14ac:dyDescent="0.5">
      <c r="B17" s="52" t="s">
        <v>7</v>
      </c>
      <c r="C17" s="47"/>
      <c r="D17" s="43"/>
      <c r="E17" s="43"/>
      <c r="F17" s="43"/>
      <c r="G17" s="43"/>
      <c r="H17" s="43"/>
      <c r="I17" s="7"/>
      <c r="J17" s="20" t="s">
        <v>36</v>
      </c>
      <c r="K17" s="22">
        <f>K9/G14</f>
        <v>14262.1875</v>
      </c>
      <c r="L17" s="16"/>
      <c r="M17" s="26"/>
      <c r="N17" s="26"/>
      <c r="O17" s="26"/>
      <c r="P17" s="26"/>
      <c r="Q17" s="26"/>
      <c r="S17" s="8"/>
      <c r="Z17" s="6"/>
      <c r="AB17" s="10"/>
      <c r="AC17" s="10"/>
    </row>
    <row r="18" spans="2:29" ht="23" x14ac:dyDescent="0.5">
      <c r="B18" s="65" t="s">
        <v>67</v>
      </c>
      <c r="C18" s="47"/>
      <c r="D18" s="43"/>
      <c r="E18" s="43"/>
      <c r="F18" s="182" t="s">
        <v>34</v>
      </c>
      <c r="G18" s="183"/>
      <c r="H18" s="43"/>
      <c r="I18" s="7"/>
      <c r="J18" s="7"/>
      <c r="K18" s="7"/>
      <c r="L18" s="16"/>
      <c r="M18" s="17"/>
      <c r="N18" s="18"/>
      <c r="O18" s="18"/>
      <c r="P18" s="7"/>
    </row>
    <row r="19" spans="2:29" ht="18.5" x14ac:dyDescent="0.45">
      <c r="B19" s="46" t="s">
        <v>8</v>
      </c>
      <c r="C19" s="47"/>
      <c r="D19" s="43"/>
      <c r="E19" s="43"/>
      <c r="F19" s="43" t="s">
        <v>35</v>
      </c>
      <c r="G19" s="43"/>
      <c r="H19" s="43"/>
      <c r="I19" s="7"/>
      <c r="J19" s="7"/>
      <c r="K19" s="7"/>
      <c r="N19" s="18"/>
      <c r="O19" s="18"/>
      <c r="P19" s="7"/>
    </row>
    <row r="20" spans="2:29" ht="18.5" x14ac:dyDescent="0.45">
      <c r="B20" s="46" t="s">
        <v>11</v>
      </c>
      <c r="C20" s="47"/>
      <c r="D20" s="43"/>
      <c r="E20" s="43"/>
      <c r="F20" s="43"/>
      <c r="G20" s="48" t="s">
        <v>26</v>
      </c>
      <c r="H20" s="43"/>
      <c r="I20" s="16"/>
      <c r="J20" s="16"/>
      <c r="K20" s="16"/>
      <c r="L20" s="16"/>
      <c r="M20" s="16"/>
      <c r="N20" s="16"/>
      <c r="O20" s="16"/>
      <c r="P20" s="16"/>
      <c r="Q20" s="15"/>
      <c r="R20" s="15"/>
      <c r="S20" s="15"/>
      <c r="T20" s="15"/>
      <c r="U20" s="15"/>
      <c r="V20" s="15"/>
    </row>
    <row r="21" spans="2:29" ht="37" x14ac:dyDescent="0.45">
      <c r="B21" s="64" t="s">
        <v>62</v>
      </c>
      <c r="C21" s="47">
        <v>58</v>
      </c>
      <c r="D21" s="43"/>
      <c r="E21" s="43"/>
      <c r="F21" s="54" t="s">
        <v>36</v>
      </c>
      <c r="G21" s="58">
        <f>C26/G14</f>
        <v>14262.1875</v>
      </c>
      <c r="H21" s="43"/>
      <c r="I21" s="38"/>
      <c r="J21" s="39"/>
      <c r="K21" s="40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15"/>
      <c r="W21" s="15"/>
      <c r="X21" s="15"/>
      <c r="Y21" s="15"/>
      <c r="Z21" s="15"/>
      <c r="AA21" s="15"/>
      <c r="AB21" s="15"/>
      <c r="AC21" s="15"/>
    </row>
    <row r="22" spans="2:29" ht="18.5" x14ac:dyDescent="0.45">
      <c r="B22" s="46" t="s">
        <v>63</v>
      </c>
      <c r="C22" s="47">
        <v>0</v>
      </c>
      <c r="D22" s="43"/>
      <c r="E22" s="43"/>
      <c r="F22" s="43"/>
      <c r="G22" s="43"/>
      <c r="H22" s="43"/>
      <c r="I22" s="41"/>
      <c r="J22" s="39"/>
      <c r="K22" s="42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15"/>
      <c r="W22" s="15"/>
      <c r="X22" s="15"/>
      <c r="Y22" s="15"/>
      <c r="Z22" s="15"/>
      <c r="AA22" s="15"/>
      <c r="AB22" s="15"/>
      <c r="AC22" s="15"/>
    </row>
    <row r="23" spans="2:29" ht="18.5" x14ac:dyDescent="0.45">
      <c r="B23" s="46" t="s">
        <v>64</v>
      </c>
      <c r="C23" s="47"/>
      <c r="D23" s="43"/>
      <c r="E23" s="43"/>
      <c r="F23" s="184" t="s">
        <v>39</v>
      </c>
      <c r="G23" s="185"/>
      <c r="H23" s="43"/>
      <c r="I23" s="38"/>
      <c r="J23" s="39"/>
      <c r="K23" s="40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15"/>
      <c r="W23" s="15"/>
      <c r="X23" s="15"/>
      <c r="Y23" s="15"/>
      <c r="Z23" s="15"/>
      <c r="AA23" s="15"/>
      <c r="AB23" s="15"/>
      <c r="AC23" s="15"/>
    </row>
    <row r="24" spans="2:29" ht="18.5" x14ac:dyDescent="0.45">
      <c r="B24" s="46" t="s">
        <v>65</v>
      </c>
      <c r="C24" s="76"/>
      <c r="D24" s="43"/>
      <c r="E24" s="43"/>
      <c r="F24" s="45" t="s">
        <v>37</v>
      </c>
      <c r="G24" s="43"/>
      <c r="H24" s="43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</row>
    <row r="25" spans="2:29" ht="18.5" x14ac:dyDescent="0.45">
      <c r="B25" s="46" t="s">
        <v>98</v>
      </c>
      <c r="C25" s="76"/>
      <c r="D25" s="43"/>
      <c r="E25" s="43"/>
      <c r="F25" s="43"/>
      <c r="G25" s="48" t="s">
        <v>26</v>
      </c>
      <c r="H25" s="43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25"/>
      <c r="T25" s="15"/>
      <c r="U25" s="15"/>
      <c r="V25" s="15"/>
      <c r="W25" s="15"/>
    </row>
    <row r="26" spans="2:29" ht="18.5" x14ac:dyDescent="0.45">
      <c r="B26" s="46" t="s">
        <v>9</v>
      </c>
      <c r="C26" s="47">
        <f>SUM(C3:C25)</f>
        <v>8298</v>
      </c>
      <c r="D26" s="43"/>
      <c r="E26" s="43"/>
      <c r="F26" s="54" t="s">
        <v>38</v>
      </c>
      <c r="G26" s="116">
        <f>C34*G9</f>
        <v>5964.1875</v>
      </c>
      <c r="H26" s="43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2:29" ht="18.5" x14ac:dyDescent="0.45">
      <c r="B27" s="75"/>
      <c r="C27" s="75"/>
      <c r="D27" s="43"/>
      <c r="E27" s="43"/>
      <c r="F27" s="43"/>
      <c r="G27" s="43"/>
      <c r="H27" s="43"/>
    </row>
    <row r="28" spans="2:29" ht="18.5" x14ac:dyDescent="0.45">
      <c r="B28" s="75"/>
      <c r="C28" s="75"/>
      <c r="D28" s="43"/>
      <c r="E28" s="43"/>
      <c r="F28" s="182" t="s">
        <v>40</v>
      </c>
      <c r="G28" s="183"/>
      <c r="H28" s="43"/>
    </row>
    <row r="29" spans="2:29" ht="18.5" x14ac:dyDescent="0.45">
      <c r="B29" s="75"/>
      <c r="C29" s="75"/>
      <c r="D29" s="43"/>
      <c r="E29" s="43"/>
      <c r="F29" s="43" t="s">
        <v>41</v>
      </c>
      <c r="G29" s="43"/>
      <c r="H29" s="43"/>
    </row>
    <row r="30" spans="2:29" ht="18.5" x14ac:dyDescent="0.45">
      <c r="B30" s="75"/>
      <c r="C30" s="75"/>
      <c r="D30" s="43"/>
      <c r="E30" s="43"/>
      <c r="F30" s="43"/>
      <c r="G30" s="48" t="s">
        <v>26</v>
      </c>
      <c r="H30" s="43"/>
    </row>
    <row r="31" spans="2:29" ht="18.5" x14ac:dyDescent="0.45">
      <c r="B31" s="190" t="s">
        <v>30</v>
      </c>
      <c r="C31" s="190"/>
      <c r="D31" s="43"/>
      <c r="E31" s="43"/>
      <c r="F31" s="54" t="s">
        <v>42</v>
      </c>
      <c r="G31" s="60">
        <f>G26+C26</f>
        <v>14262.1875</v>
      </c>
      <c r="H31" s="43"/>
    </row>
    <row r="32" spans="2:29" ht="18.5" x14ac:dyDescent="0.45">
      <c r="B32" s="57" t="s">
        <v>1</v>
      </c>
      <c r="C32" s="57" t="s">
        <v>66</v>
      </c>
      <c r="D32" s="43"/>
      <c r="E32" s="43"/>
      <c r="F32" s="43"/>
      <c r="G32" s="43"/>
      <c r="H32" s="43"/>
    </row>
    <row r="33" spans="2:8" ht="18.5" x14ac:dyDescent="0.45">
      <c r="B33" s="59" t="s">
        <v>18</v>
      </c>
      <c r="C33" s="59">
        <v>23</v>
      </c>
      <c r="D33" s="43"/>
      <c r="E33" s="43"/>
      <c r="F33" s="182" t="s">
        <v>43</v>
      </c>
      <c r="G33" s="183"/>
      <c r="H33" s="43"/>
    </row>
    <row r="34" spans="2:8" ht="18.5" x14ac:dyDescent="0.45">
      <c r="B34" s="59" t="s">
        <v>10</v>
      </c>
      <c r="C34" s="59">
        <f>SUM(C27:C33)</f>
        <v>23</v>
      </c>
      <c r="D34" s="43"/>
      <c r="E34" s="43"/>
      <c r="F34" s="43" t="s">
        <v>44</v>
      </c>
      <c r="G34" s="43"/>
      <c r="H34" s="43"/>
    </row>
    <row r="35" spans="2:8" ht="18.5" x14ac:dyDescent="0.45">
      <c r="B35" s="43"/>
      <c r="C35" s="43"/>
      <c r="D35" s="43"/>
      <c r="E35" s="43"/>
      <c r="F35" s="43"/>
      <c r="G35" s="48" t="s">
        <v>26</v>
      </c>
      <c r="H35" s="43"/>
    </row>
    <row r="36" spans="2:8" ht="18.5" x14ac:dyDescent="0.45">
      <c r="B36" s="181" t="s">
        <v>20</v>
      </c>
      <c r="C36" s="181"/>
      <c r="D36" s="43"/>
      <c r="E36" s="43"/>
      <c r="F36" s="54" t="s">
        <v>45</v>
      </c>
      <c r="G36" s="61">
        <f>C42*G9</f>
        <v>14262.1875</v>
      </c>
      <c r="H36" s="43"/>
    </row>
    <row r="37" spans="2:8" ht="18.5" x14ac:dyDescent="0.45">
      <c r="B37" s="67"/>
      <c r="C37" s="62" t="s">
        <v>26</v>
      </c>
      <c r="D37" s="43"/>
      <c r="E37" s="43"/>
      <c r="F37" s="43"/>
      <c r="G37" s="43"/>
      <c r="H37" s="43"/>
    </row>
    <row r="38" spans="2:8" ht="18.5" x14ac:dyDescent="0.45">
      <c r="B38" s="62" t="s">
        <v>13</v>
      </c>
      <c r="C38" s="62">
        <v>55</v>
      </c>
    </row>
    <row r="39" spans="2:8" ht="18.5" x14ac:dyDescent="0.45">
      <c r="B39" s="62" t="s">
        <v>14</v>
      </c>
      <c r="C39" s="62"/>
    </row>
    <row r="40" spans="2:8" ht="18.5" x14ac:dyDescent="0.45">
      <c r="B40" s="62" t="s">
        <v>15</v>
      </c>
      <c r="C40" s="62"/>
    </row>
    <row r="41" spans="2:8" ht="18.5" x14ac:dyDescent="0.45">
      <c r="B41" s="62" t="s">
        <v>16</v>
      </c>
      <c r="C41" s="62"/>
    </row>
    <row r="42" spans="2:8" ht="18.5" x14ac:dyDescent="0.45">
      <c r="B42" s="62" t="s">
        <v>12</v>
      </c>
      <c r="C42" s="62">
        <f>SUM(C38:C41)</f>
        <v>55</v>
      </c>
    </row>
  </sheetData>
  <mergeCells count="13">
    <mergeCell ref="I9:I14"/>
    <mergeCell ref="J8:K8"/>
    <mergeCell ref="J15:K15"/>
    <mergeCell ref="B1:C1"/>
    <mergeCell ref="B31:C31"/>
    <mergeCell ref="B36:C36"/>
    <mergeCell ref="F1:G1"/>
    <mergeCell ref="F6:G6"/>
    <mergeCell ref="F11:G11"/>
    <mergeCell ref="F18:G18"/>
    <mergeCell ref="F23:G23"/>
    <mergeCell ref="F28:G28"/>
    <mergeCell ref="F33:G33"/>
  </mergeCells>
  <phoneticPr fontId="2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FCEB9-758B-420E-9D23-4A0AD5D45F14}">
  <dimension ref="B1:AC117"/>
  <sheetViews>
    <sheetView tabSelected="1" topLeftCell="M12" zoomScale="60" zoomScaleNormal="60" workbookViewId="0">
      <selection activeCell="K19" sqref="K19"/>
    </sheetView>
  </sheetViews>
  <sheetFormatPr defaultRowHeight="14.5" x14ac:dyDescent="0.35"/>
  <cols>
    <col min="2" max="2" width="51.453125" customWidth="1"/>
    <col min="3" max="3" width="27" customWidth="1"/>
    <col min="4" max="4" width="17.54296875" customWidth="1"/>
    <col min="5" max="5" width="17.08984375" customWidth="1"/>
    <col min="6" max="6" width="19.08984375" customWidth="1"/>
    <col min="7" max="7" width="58" customWidth="1"/>
    <col min="8" max="8" width="17.54296875" customWidth="1"/>
    <col min="9" max="9" width="15.81640625" customWidth="1"/>
    <col min="10" max="10" width="54.54296875" customWidth="1"/>
    <col min="11" max="11" width="27.36328125" customWidth="1"/>
    <col min="12" max="12" width="14.81640625" customWidth="1"/>
    <col min="13" max="13" width="5.08984375" customWidth="1"/>
    <col min="14" max="14" width="51.1796875" customWidth="1"/>
    <col min="15" max="15" width="21.7265625" customWidth="1"/>
    <col min="16" max="16" width="14" customWidth="1"/>
    <col min="17" max="17" width="14.26953125" customWidth="1"/>
    <col min="18" max="18" width="13" customWidth="1"/>
    <col min="19" max="19" width="16.453125" customWidth="1"/>
    <col min="20" max="20" width="14.453125" customWidth="1"/>
    <col min="21" max="21" width="16.6328125" customWidth="1"/>
    <col min="22" max="22" width="19.54296875" customWidth="1"/>
    <col min="23" max="23" width="16.453125" customWidth="1"/>
    <col min="24" max="24" width="14.90625" customWidth="1"/>
    <col min="25" max="25" width="16.1796875" customWidth="1"/>
    <col min="26" max="26" width="15.1796875" customWidth="1"/>
    <col min="27" max="27" width="13.81640625" customWidth="1"/>
    <col min="28" max="28" width="17.1796875" customWidth="1"/>
    <col min="29" max="29" width="14" customWidth="1"/>
  </cols>
  <sheetData>
    <row r="1" spans="2:29" ht="18.5" x14ac:dyDescent="0.45">
      <c r="B1" s="189" t="s">
        <v>19</v>
      </c>
      <c r="C1" s="189"/>
      <c r="D1" s="43"/>
      <c r="E1" s="43"/>
      <c r="F1" s="182" t="s">
        <v>142</v>
      </c>
      <c r="G1" s="183"/>
      <c r="H1" s="43"/>
    </row>
    <row r="2" spans="2:29" ht="18.5" x14ac:dyDescent="0.45">
      <c r="B2" s="44" t="s">
        <v>1</v>
      </c>
      <c r="C2" s="44" t="s">
        <v>26</v>
      </c>
      <c r="D2" s="43"/>
      <c r="E2" s="43"/>
      <c r="F2" s="45" t="s">
        <v>139</v>
      </c>
      <c r="G2" s="43"/>
      <c r="H2" s="43"/>
      <c r="I2" s="15"/>
      <c r="J2" s="15"/>
      <c r="K2" s="15"/>
      <c r="L2" s="15"/>
      <c r="M2" s="15"/>
      <c r="N2" s="15"/>
      <c r="O2" s="15"/>
    </row>
    <row r="3" spans="2:29" ht="18.5" x14ac:dyDescent="0.45">
      <c r="B3" s="46" t="s">
        <v>2</v>
      </c>
      <c r="C3" s="47">
        <v>300</v>
      </c>
      <c r="D3" s="43"/>
      <c r="E3" s="43"/>
      <c r="F3" s="43"/>
      <c r="G3" s="48" t="s">
        <v>26</v>
      </c>
      <c r="H3" s="43"/>
    </row>
    <row r="4" spans="2:29" ht="18.5" x14ac:dyDescent="0.45">
      <c r="B4" s="46" t="s">
        <v>0</v>
      </c>
      <c r="C4" s="47">
        <v>250</v>
      </c>
      <c r="D4" s="43"/>
      <c r="E4" s="43"/>
      <c r="F4" s="49" t="s">
        <v>17</v>
      </c>
      <c r="G4" s="122">
        <f>H66-K66</f>
        <v>82.054421768707471</v>
      </c>
      <c r="H4" s="43"/>
      <c r="I4" s="6"/>
      <c r="J4" s="6"/>
      <c r="K4" s="6"/>
      <c r="L4" s="6"/>
      <c r="M4" s="6"/>
      <c r="N4" s="6"/>
      <c r="O4" s="6"/>
      <c r="P4" s="6"/>
    </row>
    <row r="5" spans="2:29" ht="18.5" x14ac:dyDescent="0.45">
      <c r="B5" s="46" t="s">
        <v>3</v>
      </c>
      <c r="C5" s="47">
        <v>190</v>
      </c>
      <c r="D5" s="43"/>
      <c r="E5" s="43"/>
      <c r="F5" s="43"/>
      <c r="G5" s="43"/>
      <c r="H5" s="43"/>
      <c r="I5" s="6"/>
      <c r="J5" s="6"/>
      <c r="K5" s="6"/>
      <c r="L5" s="6"/>
      <c r="M5" s="6"/>
      <c r="N5" s="6"/>
      <c r="O5" s="6"/>
      <c r="P5" s="6"/>
    </row>
    <row r="6" spans="2:29" ht="18.5" x14ac:dyDescent="0.45">
      <c r="B6" s="46" t="s">
        <v>4</v>
      </c>
      <c r="C6" s="47">
        <v>60</v>
      </c>
      <c r="D6" s="43"/>
      <c r="E6" s="43"/>
      <c r="F6" s="182" t="s">
        <v>143</v>
      </c>
      <c r="G6" s="183"/>
      <c r="H6" s="43"/>
      <c r="I6" s="15"/>
      <c r="K6" s="15"/>
      <c r="L6" s="7"/>
      <c r="M6" s="7"/>
      <c r="N6" s="7"/>
      <c r="O6" s="7"/>
      <c r="P6" s="7"/>
    </row>
    <row r="7" spans="2:29" ht="18.5" x14ac:dyDescent="0.45">
      <c r="B7" s="46" t="s">
        <v>5</v>
      </c>
      <c r="C7" s="47">
        <v>5000</v>
      </c>
      <c r="D7" s="43"/>
      <c r="E7" s="43"/>
      <c r="F7" s="43" t="s">
        <v>23</v>
      </c>
      <c r="G7" s="43"/>
      <c r="H7" s="43"/>
      <c r="I7" s="16"/>
      <c r="J7" s="15" t="s">
        <v>79</v>
      </c>
      <c r="K7" s="16"/>
      <c r="L7" s="7"/>
      <c r="N7" s="1"/>
      <c r="O7" s="1"/>
      <c r="P7" s="1"/>
      <c r="Q7" s="1"/>
      <c r="R7" s="1"/>
      <c r="S7" s="2" t="s">
        <v>213</v>
      </c>
      <c r="T7" s="1"/>
      <c r="U7" s="1"/>
      <c r="V7" s="1"/>
      <c r="W7" s="1"/>
      <c r="X7" s="15"/>
      <c r="Y7" s="15"/>
    </row>
    <row r="8" spans="2:29" ht="18.5" x14ac:dyDescent="0.45">
      <c r="B8" s="46" t="s">
        <v>6</v>
      </c>
      <c r="C8" s="47">
        <v>300</v>
      </c>
      <c r="D8" s="43"/>
      <c r="E8" s="43"/>
      <c r="F8" s="43"/>
      <c r="G8" s="51" t="s">
        <v>141</v>
      </c>
      <c r="H8" s="43"/>
      <c r="I8" s="15"/>
      <c r="J8" s="194" t="s">
        <v>134</v>
      </c>
      <c r="K8" s="187"/>
      <c r="L8" s="7"/>
      <c r="N8" s="3" t="s">
        <v>47</v>
      </c>
      <c r="O8" s="4"/>
      <c r="P8" s="4"/>
      <c r="Q8" s="4"/>
      <c r="R8" s="4"/>
      <c r="S8" s="5" t="s">
        <v>48</v>
      </c>
      <c r="T8" s="4"/>
      <c r="U8" s="4"/>
      <c r="V8" s="4"/>
      <c r="W8" s="5" t="s">
        <v>49</v>
      </c>
      <c r="X8" s="15"/>
      <c r="Y8" s="15"/>
    </row>
    <row r="9" spans="2:29" ht="21" x14ac:dyDescent="0.5">
      <c r="B9" s="52" t="s">
        <v>7</v>
      </c>
      <c r="C9" s="47">
        <v>0</v>
      </c>
      <c r="D9" s="43"/>
      <c r="E9" s="43"/>
      <c r="F9" s="49" t="s">
        <v>24</v>
      </c>
      <c r="G9" s="53">
        <f>C18/G4</f>
        <v>125.01459127839497</v>
      </c>
      <c r="H9" s="43"/>
      <c r="I9" s="70"/>
      <c r="J9" s="68" t="s">
        <v>52</v>
      </c>
      <c r="K9" s="11">
        <f>C18</f>
        <v>10258</v>
      </c>
      <c r="L9" s="7"/>
      <c r="M9" s="6"/>
      <c r="N9" s="37" t="s">
        <v>61</v>
      </c>
      <c r="O9" s="30">
        <v>20</v>
      </c>
      <c r="P9" s="30">
        <v>40</v>
      </c>
      <c r="Q9" s="30">
        <v>60</v>
      </c>
      <c r="R9" s="30">
        <v>80</v>
      </c>
      <c r="S9" s="30">
        <v>100</v>
      </c>
      <c r="T9" s="30">
        <v>120</v>
      </c>
      <c r="U9" s="30">
        <v>140</v>
      </c>
      <c r="V9" s="30">
        <v>160</v>
      </c>
      <c r="W9" s="30">
        <v>180</v>
      </c>
      <c r="X9" s="30">
        <v>200</v>
      </c>
      <c r="Y9" s="30">
        <v>220</v>
      </c>
      <c r="Z9" s="30">
        <v>240</v>
      </c>
      <c r="AA9" s="30">
        <v>260</v>
      </c>
      <c r="AB9" s="30">
        <v>280</v>
      </c>
      <c r="AC9" s="30">
        <v>300</v>
      </c>
    </row>
    <row r="10" spans="2:29" ht="21" x14ac:dyDescent="0.5">
      <c r="B10" s="65" t="s">
        <v>67</v>
      </c>
      <c r="C10" s="47">
        <v>2500</v>
      </c>
      <c r="D10" s="43"/>
      <c r="E10" s="43"/>
      <c r="F10" s="43"/>
      <c r="G10" s="43"/>
      <c r="H10" s="43"/>
      <c r="I10" s="70"/>
      <c r="J10" s="68" t="s">
        <v>131</v>
      </c>
      <c r="K10" s="11">
        <f>K66</f>
        <v>14.972789115646258</v>
      </c>
      <c r="L10" s="7"/>
      <c r="M10" s="6"/>
      <c r="N10" s="32" t="s">
        <v>59</v>
      </c>
      <c r="O10" s="31">
        <f>$K$9</f>
        <v>10258</v>
      </c>
      <c r="P10" s="31">
        <f>$K$9</f>
        <v>10258</v>
      </c>
      <c r="Q10" s="31">
        <f t="shared" ref="Q10:AC10" si="0">$K$9</f>
        <v>10258</v>
      </c>
      <c r="R10" s="31">
        <f t="shared" si="0"/>
        <v>10258</v>
      </c>
      <c r="S10" s="31">
        <f t="shared" si="0"/>
        <v>10258</v>
      </c>
      <c r="T10" s="31">
        <f t="shared" si="0"/>
        <v>10258</v>
      </c>
      <c r="U10" s="31">
        <f t="shared" si="0"/>
        <v>10258</v>
      </c>
      <c r="V10" s="31">
        <f t="shared" si="0"/>
        <v>10258</v>
      </c>
      <c r="W10" s="31">
        <f t="shared" si="0"/>
        <v>10258</v>
      </c>
      <c r="X10" s="31">
        <f t="shared" si="0"/>
        <v>10258</v>
      </c>
      <c r="Y10" s="31">
        <f t="shared" si="0"/>
        <v>10258</v>
      </c>
      <c r="Z10" s="31">
        <f t="shared" si="0"/>
        <v>10258</v>
      </c>
      <c r="AA10" s="31">
        <f t="shared" si="0"/>
        <v>10258</v>
      </c>
      <c r="AB10" s="31">
        <f t="shared" si="0"/>
        <v>10258</v>
      </c>
      <c r="AC10" s="31">
        <f t="shared" si="0"/>
        <v>10258</v>
      </c>
    </row>
    <row r="11" spans="2:29" ht="21" x14ac:dyDescent="0.5">
      <c r="B11" s="46" t="s">
        <v>8</v>
      </c>
      <c r="C11" s="47">
        <v>0</v>
      </c>
      <c r="D11" s="43"/>
      <c r="E11" s="43"/>
      <c r="F11" s="182" t="s">
        <v>144</v>
      </c>
      <c r="G11" s="183"/>
      <c r="H11" s="43"/>
      <c r="I11" s="70"/>
      <c r="J11" s="68" t="s">
        <v>54</v>
      </c>
      <c r="K11" s="11">
        <f>H66</f>
        <v>97.027210884353735</v>
      </c>
      <c r="L11" s="7"/>
      <c r="N11" s="33" t="s">
        <v>60</v>
      </c>
      <c r="O11" s="34">
        <f t="shared" ref="O11:AC11" si="1">$K$9+($K$10*O9)</f>
        <v>10557.455782312925</v>
      </c>
      <c r="P11" s="34">
        <f t="shared" si="1"/>
        <v>10856.911564625851</v>
      </c>
      <c r="Q11" s="34">
        <f t="shared" si="1"/>
        <v>11156.367346938776</v>
      </c>
      <c r="R11" s="34">
        <f t="shared" si="1"/>
        <v>11455.823129251701</v>
      </c>
      <c r="S11" s="34">
        <f t="shared" si="1"/>
        <v>11755.278911564626</v>
      </c>
      <c r="T11" s="34">
        <f t="shared" si="1"/>
        <v>12054.734693877552</v>
      </c>
      <c r="U11" s="34">
        <f t="shared" si="1"/>
        <v>12354.190476190477</v>
      </c>
      <c r="V11" s="34">
        <f t="shared" si="1"/>
        <v>12653.646258503402</v>
      </c>
      <c r="W11" s="34">
        <f t="shared" si="1"/>
        <v>12953.102040816326</v>
      </c>
      <c r="X11" s="34">
        <f t="shared" si="1"/>
        <v>13252.557823129251</v>
      </c>
      <c r="Y11" s="34">
        <f t="shared" si="1"/>
        <v>13552.013605442176</v>
      </c>
      <c r="Z11" s="34">
        <f t="shared" si="1"/>
        <v>13851.469387755102</v>
      </c>
      <c r="AA11" s="34">
        <f t="shared" si="1"/>
        <v>14150.925170068027</v>
      </c>
      <c r="AB11" s="34">
        <f t="shared" si="1"/>
        <v>14450.380952380952</v>
      </c>
      <c r="AC11" s="34">
        <f t="shared" si="1"/>
        <v>14749.836734693878</v>
      </c>
    </row>
    <row r="12" spans="2:29" ht="21.5" thickBot="1" x14ac:dyDescent="0.55000000000000004">
      <c r="B12" s="46" t="s">
        <v>11</v>
      </c>
      <c r="C12" s="47">
        <v>100</v>
      </c>
      <c r="D12" s="43"/>
      <c r="E12" s="43"/>
      <c r="F12" s="43" t="s">
        <v>29</v>
      </c>
      <c r="G12" s="43"/>
      <c r="H12" s="43"/>
      <c r="I12" s="70"/>
      <c r="J12" s="68" t="s">
        <v>138</v>
      </c>
      <c r="K12" s="11">
        <f>K11-K10</f>
        <v>82.054421768707471</v>
      </c>
      <c r="L12" s="7"/>
      <c r="N12" s="35" t="s">
        <v>58</v>
      </c>
      <c r="O12" s="36">
        <f>$K$11*O9</f>
        <v>1940.5442176870747</v>
      </c>
      <c r="P12" s="36">
        <f>$K$11*P9</f>
        <v>3881.0884353741494</v>
      </c>
      <c r="Q12" s="36">
        <f t="shared" ref="Q12:AC12" si="2">$K$11*Q9</f>
        <v>5821.6326530612241</v>
      </c>
      <c r="R12" s="36">
        <f t="shared" si="2"/>
        <v>7762.1768707482988</v>
      </c>
      <c r="S12" s="36">
        <f t="shared" si="2"/>
        <v>9702.7210884353735</v>
      </c>
      <c r="T12" s="36">
        <f t="shared" si="2"/>
        <v>11643.265306122448</v>
      </c>
      <c r="U12" s="36">
        <f t="shared" si="2"/>
        <v>13583.809523809523</v>
      </c>
      <c r="V12" s="36">
        <f t="shared" si="2"/>
        <v>15524.353741496598</v>
      </c>
      <c r="W12" s="36">
        <f t="shared" si="2"/>
        <v>17464.897959183672</v>
      </c>
      <c r="X12" s="36">
        <f t="shared" si="2"/>
        <v>19405.442176870747</v>
      </c>
      <c r="Y12" s="36">
        <f t="shared" si="2"/>
        <v>21345.986394557822</v>
      </c>
      <c r="Z12" s="36">
        <f t="shared" si="2"/>
        <v>23286.530612244896</v>
      </c>
      <c r="AA12" s="36">
        <f t="shared" si="2"/>
        <v>25227.074829931971</v>
      </c>
      <c r="AB12" s="36">
        <f t="shared" si="2"/>
        <v>27167.619047619046</v>
      </c>
      <c r="AC12" s="36">
        <f t="shared" si="2"/>
        <v>29108.163265306121</v>
      </c>
    </row>
    <row r="13" spans="2:29" ht="20.5" customHeight="1" x14ac:dyDescent="0.5">
      <c r="B13" s="64" t="s">
        <v>62</v>
      </c>
      <c r="C13" s="47">
        <v>58</v>
      </c>
      <c r="D13" s="43"/>
      <c r="E13" s="43"/>
      <c r="F13" s="43"/>
      <c r="G13" s="48" t="s">
        <v>31</v>
      </c>
      <c r="H13" s="43"/>
      <c r="I13" s="70"/>
      <c r="J13" s="113" t="s">
        <v>135</v>
      </c>
      <c r="K13" s="115">
        <f>K12/K11</f>
        <v>0.84568463857533471</v>
      </c>
      <c r="N13" s="20" t="s">
        <v>24</v>
      </c>
      <c r="O13" s="21">
        <f>K18</f>
        <v>125.01459127839497</v>
      </c>
      <c r="P13" s="9"/>
      <c r="Q13" s="9"/>
      <c r="R13" s="9"/>
      <c r="S13" s="9"/>
      <c r="T13" s="9"/>
      <c r="U13" s="9"/>
      <c r="V13" s="9"/>
      <c r="W13" s="9"/>
      <c r="X13" s="9"/>
      <c r="Y13" s="9"/>
    </row>
    <row r="14" spans="2:29" ht="21.5" thickBot="1" x14ac:dyDescent="0.55000000000000004">
      <c r="B14" s="46" t="s">
        <v>63</v>
      </c>
      <c r="C14" s="47">
        <v>1500</v>
      </c>
      <c r="D14" s="43"/>
      <c r="E14" s="43"/>
      <c r="F14" s="54" t="s">
        <v>32</v>
      </c>
      <c r="G14" s="55">
        <f>G4/H66</f>
        <v>0.84568463857533471</v>
      </c>
      <c r="H14" s="43"/>
      <c r="I14" s="70"/>
      <c r="J14" s="68" t="s">
        <v>56</v>
      </c>
      <c r="K14" s="12">
        <f>K9+(K16*K10)</f>
        <v>12129.817111590117</v>
      </c>
      <c r="N14" s="20" t="s">
        <v>36</v>
      </c>
      <c r="O14" s="22">
        <f>K19</f>
        <v>12129.817111590119</v>
      </c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6"/>
      <c r="AB14" s="10"/>
      <c r="AC14" s="10"/>
    </row>
    <row r="15" spans="2:29" ht="21" x14ac:dyDescent="0.5">
      <c r="B15" s="46" t="s">
        <v>64</v>
      </c>
      <c r="C15" s="47"/>
      <c r="D15" s="43"/>
      <c r="E15" s="43"/>
      <c r="F15" s="43"/>
      <c r="G15" s="48" t="s">
        <v>33</v>
      </c>
      <c r="H15" s="43"/>
      <c r="I15" s="16"/>
      <c r="J15" s="68" t="s">
        <v>51</v>
      </c>
      <c r="K15" s="14">
        <f>K9/K12</f>
        <v>125.01459127839497</v>
      </c>
      <c r="O15" s="28"/>
      <c r="P15" s="9"/>
      <c r="Q15" s="9"/>
      <c r="R15" s="9"/>
      <c r="S15" s="9"/>
      <c r="T15" s="9"/>
      <c r="U15" s="9"/>
      <c r="V15" s="9"/>
      <c r="W15" s="9"/>
      <c r="X15" s="9"/>
      <c r="Y15" s="9"/>
      <c r="Z15" s="6"/>
      <c r="AB15" s="10"/>
      <c r="AC15" s="10"/>
    </row>
    <row r="16" spans="2:29" ht="21" x14ac:dyDescent="0.5">
      <c r="B16" s="46" t="s">
        <v>65</v>
      </c>
      <c r="C16" s="47"/>
      <c r="D16" s="43"/>
      <c r="E16" s="43"/>
      <c r="F16" s="43"/>
      <c r="G16" s="56">
        <f>G14</f>
        <v>0.84568463857533471</v>
      </c>
      <c r="H16" s="43"/>
      <c r="I16" s="16"/>
      <c r="J16" s="113" t="s">
        <v>133</v>
      </c>
      <c r="K16" s="114">
        <f>K70</f>
        <v>125.01459127839497</v>
      </c>
      <c r="L16" s="16"/>
      <c r="O16" s="29"/>
      <c r="P16" s="9"/>
      <c r="Q16" s="9"/>
      <c r="R16" s="9"/>
      <c r="S16" s="9"/>
      <c r="T16" s="9"/>
      <c r="U16" s="9"/>
      <c r="V16" s="9"/>
      <c r="W16" s="9"/>
      <c r="X16" s="9"/>
      <c r="Y16" s="9"/>
      <c r="Z16" s="6"/>
      <c r="AB16" s="10"/>
      <c r="AC16" s="10"/>
    </row>
    <row r="17" spans="2:29" ht="19" thickBot="1" x14ac:dyDescent="0.5">
      <c r="B17" s="63"/>
      <c r="C17" s="46"/>
      <c r="D17" s="43"/>
      <c r="E17" s="43"/>
      <c r="F17" s="43"/>
      <c r="G17" s="43"/>
      <c r="H17" s="43"/>
      <c r="I17" s="7"/>
      <c r="J17" s="19" t="s">
        <v>50</v>
      </c>
      <c r="K17" s="19"/>
      <c r="L17" s="16"/>
      <c r="M17" s="26"/>
      <c r="N17" s="26"/>
      <c r="O17" s="26"/>
      <c r="P17" s="26"/>
      <c r="Q17" s="26"/>
      <c r="S17" s="8"/>
      <c r="Z17" s="6"/>
      <c r="AB17" s="10"/>
      <c r="AC17" s="10"/>
    </row>
    <row r="18" spans="2:29" ht="23" x14ac:dyDescent="0.5">
      <c r="B18" s="46" t="s">
        <v>9</v>
      </c>
      <c r="C18" s="47">
        <f>SUM(C3:C17)</f>
        <v>10258</v>
      </c>
      <c r="D18" s="43"/>
      <c r="E18" s="43"/>
      <c r="F18" s="182" t="s">
        <v>145</v>
      </c>
      <c r="G18" s="183"/>
      <c r="H18" s="43"/>
      <c r="I18" s="7"/>
      <c r="J18" s="20" t="s">
        <v>24</v>
      </c>
      <c r="K18" s="110">
        <f>K16</f>
        <v>125.01459127839497</v>
      </c>
      <c r="L18" s="16"/>
      <c r="M18" s="17"/>
      <c r="N18" s="18"/>
      <c r="O18" s="18"/>
      <c r="P18" s="7"/>
    </row>
    <row r="19" spans="2:29" ht="21" thickBot="1" x14ac:dyDescent="0.5">
      <c r="D19" s="43"/>
      <c r="E19" s="43"/>
      <c r="F19" s="43" t="s">
        <v>35</v>
      </c>
      <c r="G19" s="43"/>
      <c r="H19" s="43"/>
      <c r="I19" s="7"/>
      <c r="J19" s="20" t="s">
        <v>36</v>
      </c>
      <c r="K19" s="22">
        <f>K9/K13</f>
        <v>12129.817111590119</v>
      </c>
      <c r="N19" s="18"/>
      <c r="O19" s="18"/>
      <c r="P19" s="7"/>
    </row>
    <row r="20" spans="2:29" ht="18.5" x14ac:dyDescent="0.45">
      <c r="B20" s="191" t="s">
        <v>101</v>
      </c>
      <c r="C20" s="191"/>
      <c r="D20" s="43"/>
      <c r="E20" s="43"/>
      <c r="F20" s="43"/>
      <c r="G20" s="48" t="s">
        <v>26</v>
      </c>
      <c r="H20" s="43"/>
      <c r="I20" s="16"/>
      <c r="J20" s="16"/>
      <c r="K20" s="16"/>
      <c r="L20" s="16"/>
      <c r="M20" s="16"/>
      <c r="N20" s="16"/>
      <c r="O20" s="16"/>
      <c r="P20" s="16"/>
      <c r="Q20" s="15"/>
      <c r="R20" s="15"/>
      <c r="S20" s="15"/>
      <c r="T20" s="15"/>
      <c r="U20" s="15"/>
      <c r="V20" s="15"/>
    </row>
    <row r="21" spans="2:29" ht="37" x14ac:dyDescent="0.45">
      <c r="B21" s="67"/>
      <c r="C21" s="78" t="s">
        <v>99</v>
      </c>
      <c r="D21" s="43"/>
      <c r="E21" s="43"/>
      <c r="F21" s="54" t="s">
        <v>36</v>
      </c>
      <c r="G21" s="58">
        <f>C18/G14</f>
        <v>12129.817111590119</v>
      </c>
      <c r="H21" s="43"/>
      <c r="I21" s="38"/>
      <c r="J21" s="39"/>
      <c r="K21" s="40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15"/>
      <c r="W21" s="15"/>
      <c r="X21" s="15"/>
      <c r="Y21" s="15"/>
      <c r="Z21" s="15"/>
      <c r="AA21" s="15"/>
      <c r="AB21" s="15"/>
      <c r="AC21" s="15"/>
    </row>
    <row r="22" spans="2:29" ht="18.5" x14ac:dyDescent="0.45">
      <c r="B22" s="73" t="s">
        <v>80</v>
      </c>
      <c r="C22" s="82">
        <v>120</v>
      </c>
      <c r="D22" s="43"/>
      <c r="E22" s="43"/>
      <c r="F22" s="43"/>
      <c r="G22" s="43"/>
      <c r="H22" s="43"/>
      <c r="I22" s="41"/>
      <c r="J22" s="39"/>
      <c r="K22" s="42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15"/>
      <c r="W22" s="15"/>
      <c r="X22" s="15"/>
      <c r="Y22" s="15"/>
      <c r="Z22" s="15"/>
      <c r="AA22" s="15"/>
      <c r="AB22" s="15"/>
      <c r="AC22" s="15"/>
    </row>
    <row r="23" spans="2:29" ht="18.5" x14ac:dyDescent="0.45">
      <c r="B23" s="73" t="s">
        <v>81</v>
      </c>
      <c r="C23" s="82">
        <v>99</v>
      </c>
      <c r="D23" s="43"/>
      <c r="E23" s="43"/>
      <c r="F23" s="184" t="s">
        <v>146</v>
      </c>
      <c r="G23" s="185"/>
      <c r="H23" s="43"/>
      <c r="I23" s="38"/>
      <c r="J23" s="39"/>
      <c r="K23" s="40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15"/>
      <c r="W23" s="15"/>
      <c r="X23" s="15"/>
      <c r="Y23" s="15"/>
      <c r="Z23" s="15"/>
      <c r="AA23" s="15"/>
      <c r="AB23" s="15"/>
      <c r="AC23" s="15"/>
    </row>
    <row r="24" spans="2:29" ht="18.5" x14ac:dyDescent="0.45">
      <c r="B24" s="73" t="s">
        <v>82</v>
      </c>
      <c r="C24" s="82">
        <v>98</v>
      </c>
      <c r="D24" s="43"/>
      <c r="E24" s="43"/>
      <c r="F24" s="45" t="s">
        <v>37</v>
      </c>
      <c r="G24" s="43"/>
      <c r="H24" s="43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</row>
    <row r="25" spans="2:29" ht="18.5" x14ac:dyDescent="0.45">
      <c r="B25" s="73" t="s">
        <v>83</v>
      </c>
      <c r="C25" s="82">
        <v>97</v>
      </c>
      <c r="D25" s="43"/>
      <c r="E25" s="43"/>
      <c r="F25" s="43"/>
      <c r="G25" s="48" t="s">
        <v>26</v>
      </c>
      <c r="H25" s="43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25"/>
      <c r="T25" s="15"/>
      <c r="U25" s="15"/>
      <c r="V25" s="15"/>
      <c r="W25" s="15"/>
    </row>
    <row r="26" spans="2:29" ht="18.5" x14ac:dyDescent="0.45">
      <c r="B26" s="73" t="s">
        <v>84</v>
      </c>
      <c r="C26" s="82">
        <v>96</v>
      </c>
      <c r="D26" s="43"/>
      <c r="E26" s="43"/>
      <c r="F26" s="54" t="s">
        <v>38</v>
      </c>
      <c r="G26" s="123">
        <f>G9*K66</f>
        <v>1871.8171115901177</v>
      </c>
      <c r="H26" s="43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2:29" ht="18.5" x14ac:dyDescent="0.45">
      <c r="B27" s="73" t="s">
        <v>85</v>
      </c>
      <c r="C27" s="82">
        <v>95</v>
      </c>
      <c r="D27" s="43"/>
      <c r="E27" s="43"/>
      <c r="F27" s="43"/>
      <c r="G27" s="43"/>
      <c r="H27" s="43"/>
    </row>
    <row r="28" spans="2:29" ht="18.5" x14ac:dyDescent="0.45">
      <c r="B28" s="73" t="s">
        <v>86</v>
      </c>
      <c r="C28" s="82">
        <v>94</v>
      </c>
      <c r="D28" s="43"/>
      <c r="E28" s="43"/>
      <c r="F28" s="182" t="s">
        <v>147</v>
      </c>
      <c r="G28" s="183"/>
      <c r="H28" s="43"/>
    </row>
    <row r="29" spans="2:29" ht="18.5" x14ac:dyDescent="0.45">
      <c r="B29" s="73" t="s">
        <v>87</v>
      </c>
      <c r="C29" s="82">
        <v>93</v>
      </c>
      <c r="D29" s="43"/>
      <c r="E29" s="43"/>
      <c r="F29" s="43" t="s">
        <v>41</v>
      </c>
      <c r="G29" s="43"/>
      <c r="H29" s="43"/>
    </row>
    <row r="30" spans="2:29" ht="18.5" x14ac:dyDescent="0.45">
      <c r="B30" s="73" t="s">
        <v>88</v>
      </c>
      <c r="C30" s="82">
        <v>92</v>
      </c>
      <c r="D30" s="43"/>
      <c r="E30" s="43"/>
      <c r="F30" s="43"/>
      <c r="G30" s="48" t="s">
        <v>26</v>
      </c>
      <c r="H30" s="43"/>
    </row>
    <row r="31" spans="2:29" ht="18.5" x14ac:dyDescent="0.45">
      <c r="B31" s="73" t="s">
        <v>89</v>
      </c>
      <c r="C31" s="82">
        <v>91</v>
      </c>
      <c r="D31" s="43"/>
      <c r="E31" s="43"/>
      <c r="F31" s="54" t="s">
        <v>42</v>
      </c>
      <c r="G31" s="60">
        <f>C18+G26</f>
        <v>12129.817111590117</v>
      </c>
      <c r="H31" s="43"/>
    </row>
    <row r="32" spans="2:29" ht="18.5" x14ac:dyDescent="0.45">
      <c r="B32" s="73" t="s">
        <v>90</v>
      </c>
      <c r="C32" s="82">
        <v>90</v>
      </c>
      <c r="D32" s="43"/>
      <c r="E32" s="43"/>
      <c r="F32" s="43"/>
      <c r="G32" s="43"/>
      <c r="H32" s="43"/>
    </row>
    <row r="33" spans="2:8" ht="18.5" x14ac:dyDescent="0.45">
      <c r="B33" s="73" t="s">
        <v>91</v>
      </c>
      <c r="C33" s="82">
        <v>89</v>
      </c>
      <c r="D33" s="43"/>
      <c r="E33" s="43"/>
      <c r="F33" s="182" t="s">
        <v>148</v>
      </c>
      <c r="G33" s="183"/>
      <c r="H33" s="43"/>
    </row>
    <row r="34" spans="2:8" ht="18.5" x14ac:dyDescent="0.45">
      <c r="B34" s="62" t="s">
        <v>12</v>
      </c>
      <c r="C34" s="82">
        <f>SUM(C22:C33)</f>
        <v>1154</v>
      </c>
      <c r="D34" s="43"/>
      <c r="E34" s="43"/>
      <c r="F34" s="43" t="s">
        <v>44</v>
      </c>
      <c r="G34" s="43"/>
      <c r="H34" s="43"/>
    </row>
    <row r="35" spans="2:8" ht="18.5" x14ac:dyDescent="0.45">
      <c r="B35" s="43"/>
      <c r="C35" s="43"/>
      <c r="D35" s="43"/>
      <c r="E35" s="43"/>
      <c r="F35" s="43"/>
      <c r="G35" s="48" t="s">
        <v>26</v>
      </c>
      <c r="H35" s="43"/>
    </row>
    <row r="36" spans="2:8" ht="18.5" x14ac:dyDescent="0.45">
      <c r="B36" s="190" t="s">
        <v>30</v>
      </c>
      <c r="C36" s="190"/>
      <c r="D36" s="43"/>
      <c r="E36" s="43"/>
      <c r="F36" s="54" t="s">
        <v>45</v>
      </c>
      <c r="G36" s="61">
        <f>G9*H66</f>
        <v>12129.817111590119</v>
      </c>
      <c r="H36" s="43"/>
    </row>
    <row r="37" spans="2:8" ht="37" x14ac:dyDescent="0.45">
      <c r="B37" s="57" t="s">
        <v>1</v>
      </c>
      <c r="C37" s="79" t="s">
        <v>99</v>
      </c>
      <c r="D37" s="43"/>
      <c r="E37" s="43"/>
      <c r="F37" s="43"/>
      <c r="G37" s="43"/>
      <c r="H37" s="43"/>
    </row>
    <row r="38" spans="2:8" ht="18.5" x14ac:dyDescent="0.45">
      <c r="B38" s="59" t="s">
        <v>18</v>
      </c>
      <c r="C38" s="83">
        <v>25</v>
      </c>
    </row>
    <row r="39" spans="2:8" ht="18.5" x14ac:dyDescent="0.45">
      <c r="B39" s="59" t="s">
        <v>68</v>
      </c>
      <c r="C39" s="83">
        <v>23</v>
      </c>
    </row>
    <row r="40" spans="2:8" ht="18.5" x14ac:dyDescent="0.45">
      <c r="B40" s="59" t="s">
        <v>69</v>
      </c>
      <c r="C40" s="83">
        <v>21</v>
      </c>
    </row>
    <row r="41" spans="2:8" ht="18.5" x14ac:dyDescent="0.45">
      <c r="B41" s="59" t="s">
        <v>70</v>
      </c>
      <c r="C41" s="83">
        <v>19</v>
      </c>
    </row>
    <row r="42" spans="2:8" ht="18.5" x14ac:dyDescent="0.45">
      <c r="B42" s="59" t="s">
        <v>71</v>
      </c>
      <c r="C42" s="83">
        <v>17</v>
      </c>
    </row>
    <row r="43" spans="2:8" ht="18.5" x14ac:dyDescent="0.45">
      <c r="B43" s="59" t="s">
        <v>72</v>
      </c>
      <c r="C43" s="83">
        <v>15</v>
      </c>
    </row>
    <row r="44" spans="2:8" ht="18.5" x14ac:dyDescent="0.45">
      <c r="B44" s="59" t="s">
        <v>73</v>
      </c>
      <c r="C44" s="83">
        <v>13</v>
      </c>
    </row>
    <row r="45" spans="2:8" ht="18.5" x14ac:dyDescent="0.45">
      <c r="B45" s="59" t="s">
        <v>74</v>
      </c>
      <c r="C45" s="83">
        <v>11</v>
      </c>
    </row>
    <row r="46" spans="2:8" ht="18.5" x14ac:dyDescent="0.45">
      <c r="B46" s="59" t="s">
        <v>75</v>
      </c>
      <c r="C46" s="83">
        <v>9</v>
      </c>
    </row>
    <row r="47" spans="2:8" ht="18.5" x14ac:dyDescent="0.45">
      <c r="B47" s="59" t="s">
        <v>76</v>
      </c>
      <c r="C47" s="83">
        <v>7</v>
      </c>
    </row>
    <row r="48" spans="2:8" ht="18.5" x14ac:dyDescent="0.45">
      <c r="B48" s="59" t="s">
        <v>77</v>
      </c>
      <c r="C48" s="83">
        <v>5</v>
      </c>
    </row>
    <row r="49" spans="2:16" ht="18.5" x14ac:dyDescent="0.45">
      <c r="B49" s="59" t="s">
        <v>78</v>
      </c>
      <c r="C49" s="83">
        <v>3</v>
      </c>
    </row>
    <row r="50" spans="2:16" ht="18.5" x14ac:dyDescent="0.45">
      <c r="B50" s="59" t="s">
        <v>10</v>
      </c>
      <c r="C50" s="83">
        <f>SUM(C38:C49)</f>
        <v>168</v>
      </c>
    </row>
    <row r="53" spans="2:16" ht="42" customHeight="1" x14ac:dyDescent="0.45">
      <c r="B53" s="71" t="s">
        <v>100</v>
      </c>
      <c r="C53" s="78" t="s">
        <v>92</v>
      </c>
      <c r="D53" s="192" t="s">
        <v>117</v>
      </c>
      <c r="E53" s="192"/>
      <c r="G53" s="85" t="s">
        <v>132</v>
      </c>
      <c r="H53" s="92" t="s">
        <v>118</v>
      </c>
      <c r="J53" s="93" t="s">
        <v>119</v>
      </c>
      <c r="K53" s="94" t="s">
        <v>26</v>
      </c>
      <c r="N53" s="132"/>
      <c r="O53" s="128"/>
      <c r="P53" s="133"/>
    </row>
    <row r="54" spans="2:16" ht="18.5" x14ac:dyDescent="0.45">
      <c r="B54" s="74" t="s">
        <v>80</v>
      </c>
      <c r="C54" s="179">
        <v>300</v>
      </c>
      <c r="D54" s="72">
        <f>C54/$C$66</f>
        <v>0.10204081632653061</v>
      </c>
      <c r="E54" s="89">
        <f>D54</f>
        <v>0.10204081632653061</v>
      </c>
      <c r="G54" s="90" t="s">
        <v>80</v>
      </c>
      <c r="H54" s="91">
        <f>C22*D54</f>
        <v>12.244897959183675</v>
      </c>
      <c r="J54" s="59" t="s">
        <v>80</v>
      </c>
      <c r="K54" s="95">
        <f>C38*D54</f>
        <v>2.5510204081632653</v>
      </c>
      <c r="N54" s="75"/>
      <c r="O54" s="134"/>
      <c r="P54" s="135"/>
    </row>
    <row r="55" spans="2:16" ht="18.5" x14ac:dyDescent="0.45">
      <c r="B55" s="74" t="s">
        <v>81</v>
      </c>
      <c r="C55" s="179">
        <v>290</v>
      </c>
      <c r="D55" s="72">
        <f t="shared" ref="D55:D65" si="3">C55/$C$66</f>
        <v>9.8639455782312924E-2</v>
      </c>
      <c r="E55" s="89">
        <f t="shared" ref="E55:E65" si="4">D55</f>
        <v>9.8639455782312924E-2</v>
      </c>
      <c r="G55" s="90" t="s">
        <v>81</v>
      </c>
      <c r="H55" s="91">
        <f t="shared" ref="H55:H65" si="5">C23*D55</f>
        <v>9.7653061224489797</v>
      </c>
      <c r="J55" s="59" t="s">
        <v>81</v>
      </c>
      <c r="K55" s="95">
        <f t="shared" ref="K55:K65" si="6">C39*D55</f>
        <v>2.2687074829931975</v>
      </c>
      <c r="N55" s="75"/>
      <c r="O55" s="134"/>
      <c r="P55" s="135"/>
    </row>
    <row r="56" spans="2:16" ht="18.5" x14ac:dyDescent="0.45">
      <c r="B56" s="74" t="s">
        <v>82</v>
      </c>
      <c r="C56" s="179">
        <v>280</v>
      </c>
      <c r="D56" s="72">
        <f t="shared" si="3"/>
        <v>9.5238095238095233E-2</v>
      </c>
      <c r="E56" s="89">
        <f t="shared" si="4"/>
        <v>9.5238095238095233E-2</v>
      </c>
      <c r="G56" s="90" t="s">
        <v>82</v>
      </c>
      <c r="H56" s="91">
        <f t="shared" si="5"/>
        <v>9.3333333333333321</v>
      </c>
      <c r="J56" s="59" t="s">
        <v>82</v>
      </c>
      <c r="K56" s="95">
        <f t="shared" si="6"/>
        <v>2</v>
      </c>
      <c r="N56" s="75"/>
      <c r="O56" s="134"/>
      <c r="P56" s="135"/>
    </row>
    <row r="57" spans="2:16" ht="18.5" x14ac:dyDescent="0.45">
      <c r="B57" s="74" t="s">
        <v>83</v>
      </c>
      <c r="C57" s="179">
        <v>270</v>
      </c>
      <c r="D57" s="72">
        <f t="shared" si="3"/>
        <v>9.1836734693877556E-2</v>
      </c>
      <c r="E57" s="89">
        <f t="shared" si="4"/>
        <v>9.1836734693877556E-2</v>
      </c>
      <c r="G57" s="90" t="s">
        <v>83</v>
      </c>
      <c r="H57" s="91">
        <f t="shared" si="5"/>
        <v>8.9081632653061238</v>
      </c>
      <c r="J57" s="59" t="s">
        <v>83</v>
      </c>
      <c r="K57" s="95">
        <f t="shared" si="6"/>
        <v>1.7448979591836735</v>
      </c>
      <c r="N57" s="75"/>
      <c r="O57" s="134"/>
      <c r="P57" s="135"/>
    </row>
    <row r="58" spans="2:16" ht="18.5" x14ac:dyDescent="0.45">
      <c r="B58" s="74" t="s">
        <v>84</v>
      </c>
      <c r="C58" s="179">
        <v>260</v>
      </c>
      <c r="D58" s="72">
        <f t="shared" si="3"/>
        <v>8.8435374149659865E-2</v>
      </c>
      <c r="E58" s="89">
        <f t="shared" si="4"/>
        <v>8.8435374149659865E-2</v>
      </c>
      <c r="G58" s="90" t="s">
        <v>84</v>
      </c>
      <c r="H58" s="91">
        <f t="shared" si="5"/>
        <v>8.4897959183673475</v>
      </c>
      <c r="J58" s="59" t="s">
        <v>84</v>
      </c>
      <c r="K58" s="95">
        <f t="shared" si="6"/>
        <v>1.5034013605442178</v>
      </c>
      <c r="N58" s="75"/>
      <c r="O58" s="134"/>
      <c r="P58" s="135"/>
    </row>
    <row r="59" spans="2:16" ht="18.5" x14ac:dyDescent="0.45">
      <c r="B59" s="74" t="s">
        <v>85</v>
      </c>
      <c r="C59" s="179">
        <v>250</v>
      </c>
      <c r="D59" s="72">
        <f t="shared" si="3"/>
        <v>8.5034013605442174E-2</v>
      </c>
      <c r="E59" s="89">
        <f t="shared" si="4"/>
        <v>8.5034013605442174E-2</v>
      </c>
      <c r="G59" s="90" t="s">
        <v>85</v>
      </c>
      <c r="H59" s="91">
        <f t="shared" si="5"/>
        <v>8.0782312925170068</v>
      </c>
      <c r="J59" s="59" t="s">
        <v>85</v>
      </c>
      <c r="K59" s="95">
        <f t="shared" si="6"/>
        <v>1.2755102040816326</v>
      </c>
      <c r="N59" s="75"/>
      <c r="O59" s="134"/>
      <c r="P59" s="135"/>
    </row>
    <row r="60" spans="2:16" ht="18.5" x14ac:dyDescent="0.45">
      <c r="B60" s="74" t="s">
        <v>86</v>
      </c>
      <c r="C60" s="179">
        <v>240</v>
      </c>
      <c r="D60" s="72">
        <f t="shared" si="3"/>
        <v>8.1632653061224483E-2</v>
      </c>
      <c r="E60" s="89">
        <f t="shared" si="4"/>
        <v>8.1632653061224483E-2</v>
      </c>
      <c r="G60" s="90" t="s">
        <v>86</v>
      </c>
      <c r="H60" s="91">
        <f t="shared" si="5"/>
        <v>7.6734693877551017</v>
      </c>
      <c r="J60" s="59" t="s">
        <v>86</v>
      </c>
      <c r="K60" s="95">
        <f t="shared" si="6"/>
        <v>1.0612244897959182</v>
      </c>
      <c r="N60" s="75"/>
      <c r="O60" s="134"/>
      <c r="P60" s="135"/>
    </row>
    <row r="61" spans="2:16" ht="18.5" x14ac:dyDescent="0.45">
      <c r="B61" s="74" t="s">
        <v>87</v>
      </c>
      <c r="C61" s="179">
        <v>230</v>
      </c>
      <c r="D61" s="72">
        <f t="shared" si="3"/>
        <v>7.8231292517006806E-2</v>
      </c>
      <c r="E61" s="89">
        <f t="shared" si="4"/>
        <v>7.8231292517006806E-2</v>
      </c>
      <c r="G61" s="90" t="s">
        <v>87</v>
      </c>
      <c r="H61" s="91">
        <f t="shared" si="5"/>
        <v>7.2755102040816331</v>
      </c>
      <c r="J61" s="59" t="s">
        <v>87</v>
      </c>
      <c r="K61" s="95">
        <f t="shared" si="6"/>
        <v>0.8605442176870749</v>
      </c>
      <c r="N61" s="75"/>
      <c r="O61" s="134"/>
      <c r="P61" s="135"/>
    </row>
    <row r="62" spans="2:16" ht="18.5" x14ac:dyDescent="0.45">
      <c r="B62" s="74" t="s">
        <v>88</v>
      </c>
      <c r="C62" s="179">
        <v>220</v>
      </c>
      <c r="D62" s="72">
        <f t="shared" si="3"/>
        <v>7.4829931972789115E-2</v>
      </c>
      <c r="E62" s="89">
        <f t="shared" si="4"/>
        <v>7.4829931972789115E-2</v>
      </c>
      <c r="G62" s="90" t="s">
        <v>88</v>
      </c>
      <c r="H62" s="91">
        <f t="shared" si="5"/>
        <v>6.8843537414965983</v>
      </c>
      <c r="J62" s="59" t="s">
        <v>88</v>
      </c>
      <c r="K62" s="95">
        <f t="shared" si="6"/>
        <v>0.67346938775510201</v>
      </c>
      <c r="N62" s="75"/>
      <c r="O62" s="134"/>
      <c r="P62" s="135"/>
    </row>
    <row r="63" spans="2:16" ht="18.5" x14ac:dyDescent="0.45">
      <c r="B63" s="74" t="s">
        <v>89</v>
      </c>
      <c r="C63" s="179">
        <v>210</v>
      </c>
      <c r="D63" s="72">
        <f t="shared" si="3"/>
        <v>7.1428571428571425E-2</v>
      </c>
      <c r="E63" s="89">
        <f t="shared" si="4"/>
        <v>7.1428571428571425E-2</v>
      </c>
      <c r="G63" s="90" t="s">
        <v>89</v>
      </c>
      <c r="H63" s="91">
        <f t="shared" si="5"/>
        <v>6.5</v>
      </c>
      <c r="J63" s="59" t="s">
        <v>89</v>
      </c>
      <c r="K63" s="95">
        <f t="shared" si="6"/>
        <v>0.5</v>
      </c>
      <c r="N63" s="75"/>
      <c r="O63" s="134"/>
      <c r="P63" s="135"/>
    </row>
    <row r="64" spans="2:16" ht="18.5" x14ac:dyDescent="0.45">
      <c r="B64" s="74" t="s">
        <v>90</v>
      </c>
      <c r="C64" s="179">
        <v>200</v>
      </c>
      <c r="D64" s="72">
        <f t="shared" si="3"/>
        <v>6.8027210884353748E-2</v>
      </c>
      <c r="E64" s="89">
        <f t="shared" si="4"/>
        <v>6.8027210884353748E-2</v>
      </c>
      <c r="G64" s="90" t="s">
        <v>90</v>
      </c>
      <c r="H64" s="91">
        <f t="shared" si="5"/>
        <v>6.1224489795918373</v>
      </c>
      <c r="J64" s="59" t="s">
        <v>90</v>
      </c>
      <c r="K64" s="95">
        <f t="shared" si="6"/>
        <v>0.34013605442176875</v>
      </c>
      <c r="N64" s="75"/>
      <c r="O64" s="134"/>
      <c r="P64" s="135"/>
    </row>
    <row r="65" spans="2:16" ht="18.5" x14ac:dyDescent="0.45">
      <c r="B65" s="74" t="s">
        <v>91</v>
      </c>
      <c r="C65" s="179">
        <v>190</v>
      </c>
      <c r="D65" s="72">
        <f t="shared" si="3"/>
        <v>6.4625850340136057E-2</v>
      </c>
      <c r="E65" s="89">
        <f t="shared" si="4"/>
        <v>6.4625850340136057E-2</v>
      </c>
      <c r="G65" s="90" t="s">
        <v>91</v>
      </c>
      <c r="H65" s="91">
        <f t="shared" si="5"/>
        <v>5.7517006802721093</v>
      </c>
      <c r="J65" s="59" t="s">
        <v>91</v>
      </c>
      <c r="K65" s="95">
        <f t="shared" si="6"/>
        <v>0.19387755102040816</v>
      </c>
      <c r="N65" s="75"/>
      <c r="O65" s="134"/>
      <c r="P65" s="135"/>
    </row>
    <row r="66" spans="2:16" ht="18.5" x14ac:dyDescent="0.45">
      <c r="B66" s="74" t="s">
        <v>116</v>
      </c>
      <c r="C66" s="179">
        <f>SUM(C54:C65)</f>
        <v>2940</v>
      </c>
      <c r="D66" s="87">
        <f>SUM(D54:D65)</f>
        <v>0.99999999999999978</v>
      </c>
      <c r="E66" s="124">
        <f>SUM(E54:E65)</f>
        <v>0.99999999999999978</v>
      </c>
      <c r="G66" s="90" t="s">
        <v>9</v>
      </c>
      <c r="H66" s="91">
        <f>SUM(H54:H65)</f>
        <v>97.027210884353735</v>
      </c>
      <c r="J66" s="59" t="s">
        <v>9</v>
      </c>
      <c r="K66" s="95">
        <f>SUM(K54:K65)</f>
        <v>14.972789115646258</v>
      </c>
      <c r="N66" s="75"/>
      <c r="O66" s="75"/>
      <c r="P66" s="135"/>
    </row>
    <row r="69" spans="2:16" ht="55.5" x14ac:dyDescent="0.45">
      <c r="B69" s="80" t="s">
        <v>102</v>
      </c>
      <c r="C69" s="81" t="s">
        <v>26</v>
      </c>
      <c r="D69" s="120" t="s">
        <v>136</v>
      </c>
      <c r="E69" s="121" t="s">
        <v>137</v>
      </c>
      <c r="G69" s="96" t="s">
        <v>120</v>
      </c>
      <c r="H69" s="97">
        <f>H66-K66</f>
        <v>82.054421768707471</v>
      </c>
      <c r="K69" s="99" t="s">
        <v>25</v>
      </c>
    </row>
    <row r="70" spans="2:16" ht="52" x14ac:dyDescent="0.45">
      <c r="B70" s="80" t="s">
        <v>103</v>
      </c>
      <c r="C70" s="117">
        <f t="shared" ref="C70:C81" si="7">C22-C38</f>
        <v>95</v>
      </c>
      <c r="D70" s="118">
        <f>C70/C22</f>
        <v>0.79166666666666663</v>
      </c>
      <c r="E70" s="119">
        <f>D70</f>
        <v>0.79166666666666663</v>
      </c>
      <c r="G70" s="112" t="s">
        <v>130</v>
      </c>
      <c r="H70" s="96">
        <f>H69/H66</f>
        <v>0.84568463857533471</v>
      </c>
      <c r="J70" s="100" t="s">
        <v>121</v>
      </c>
      <c r="K70" s="101">
        <f>C18/H69</f>
        <v>125.01459127839497</v>
      </c>
    </row>
    <row r="71" spans="2:16" ht="26" x14ac:dyDescent="0.6">
      <c r="B71" s="80" t="s">
        <v>104</v>
      </c>
      <c r="C71" s="117">
        <f t="shared" si="7"/>
        <v>76</v>
      </c>
      <c r="D71" s="118">
        <f t="shared" ref="D71:D81" si="8">C71/C23</f>
        <v>0.76767676767676762</v>
      </c>
      <c r="E71" s="119">
        <f t="shared" ref="E71:E81" si="9">D71</f>
        <v>0.76767676767676762</v>
      </c>
      <c r="G71" s="98" t="s">
        <v>120</v>
      </c>
      <c r="H71" s="102">
        <f>H70</f>
        <v>0.84568463857533471</v>
      </c>
    </row>
    <row r="72" spans="2:16" ht="18.5" x14ac:dyDescent="0.45">
      <c r="B72" s="80" t="s">
        <v>105</v>
      </c>
      <c r="C72" s="117">
        <f t="shared" si="7"/>
        <v>77</v>
      </c>
      <c r="D72" s="118">
        <f t="shared" si="8"/>
        <v>0.7857142857142857</v>
      </c>
      <c r="E72" s="119">
        <f t="shared" si="9"/>
        <v>0.7857142857142857</v>
      </c>
    </row>
    <row r="73" spans="2:16" ht="37" x14ac:dyDescent="0.45">
      <c r="B73" s="80" t="s">
        <v>106</v>
      </c>
      <c r="C73" s="117">
        <f t="shared" si="7"/>
        <v>78</v>
      </c>
      <c r="D73" s="118">
        <f t="shared" si="8"/>
        <v>0.80412371134020622</v>
      </c>
      <c r="E73" s="119">
        <f t="shared" si="9"/>
        <v>0.80412371134020622</v>
      </c>
      <c r="G73" s="125" t="s">
        <v>122</v>
      </c>
      <c r="H73" s="125" t="s">
        <v>123</v>
      </c>
    </row>
    <row r="74" spans="2:16" ht="18.5" x14ac:dyDescent="0.45">
      <c r="B74" s="80" t="s">
        <v>107</v>
      </c>
      <c r="C74" s="117">
        <f t="shared" si="7"/>
        <v>79</v>
      </c>
      <c r="D74" s="118">
        <f t="shared" si="8"/>
        <v>0.82291666666666663</v>
      </c>
      <c r="E74" s="119">
        <f t="shared" si="9"/>
        <v>0.82291666666666663</v>
      </c>
      <c r="G74" s="126" t="s">
        <v>80</v>
      </c>
      <c r="H74" s="127">
        <f t="shared" ref="H74:H85" si="10">D54*$K$70</f>
        <v>12.756590946774997</v>
      </c>
    </row>
    <row r="75" spans="2:16" ht="18.5" x14ac:dyDescent="0.45">
      <c r="B75" s="80" t="s">
        <v>108</v>
      </c>
      <c r="C75" s="117">
        <f t="shared" si="7"/>
        <v>80</v>
      </c>
      <c r="D75" s="118">
        <f t="shared" si="8"/>
        <v>0.84210526315789469</v>
      </c>
      <c r="E75" s="119">
        <f t="shared" si="9"/>
        <v>0.84210526315789469</v>
      </c>
      <c r="G75" s="126" t="s">
        <v>81</v>
      </c>
      <c r="H75" s="127">
        <f t="shared" si="10"/>
        <v>12.331371248549164</v>
      </c>
    </row>
    <row r="76" spans="2:16" ht="18.5" x14ac:dyDescent="0.45">
      <c r="B76" s="80" t="s">
        <v>109</v>
      </c>
      <c r="C76" s="117">
        <f t="shared" si="7"/>
        <v>81</v>
      </c>
      <c r="D76" s="118">
        <f t="shared" si="8"/>
        <v>0.86170212765957444</v>
      </c>
      <c r="E76" s="119">
        <f t="shared" si="9"/>
        <v>0.86170212765957444</v>
      </c>
      <c r="G76" s="126" t="s">
        <v>82</v>
      </c>
      <c r="H76" s="127">
        <f t="shared" si="10"/>
        <v>11.90615155032333</v>
      </c>
    </row>
    <row r="77" spans="2:16" ht="18.5" x14ac:dyDescent="0.45">
      <c r="B77" s="80" t="s">
        <v>110</v>
      </c>
      <c r="C77" s="117">
        <f t="shared" si="7"/>
        <v>82</v>
      </c>
      <c r="D77" s="118">
        <f t="shared" si="8"/>
        <v>0.88172043010752688</v>
      </c>
      <c r="E77" s="119">
        <f t="shared" si="9"/>
        <v>0.88172043010752688</v>
      </c>
      <c r="G77" s="126" t="s">
        <v>83</v>
      </c>
      <c r="H77" s="127">
        <f t="shared" si="10"/>
        <v>11.480931852097498</v>
      </c>
    </row>
    <row r="78" spans="2:16" ht="18.5" x14ac:dyDescent="0.45">
      <c r="B78" s="80" t="s">
        <v>111</v>
      </c>
      <c r="C78" s="117">
        <f t="shared" si="7"/>
        <v>83</v>
      </c>
      <c r="D78" s="118">
        <f t="shared" si="8"/>
        <v>0.90217391304347827</v>
      </c>
      <c r="E78" s="119">
        <f t="shared" si="9"/>
        <v>0.90217391304347827</v>
      </c>
      <c r="G78" s="126" t="s">
        <v>84</v>
      </c>
      <c r="H78" s="127">
        <f t="shared" si="10"/>
        <v>11.055712153871664</v>
      </c>
    </row>
    <row r="79" spans="2:16" ht="18.5" x14ac:dyDescent="0.45">
      <c r="B79" s="80" t="s">
        <v>112</v>
      </c>
      <c r="C79" s="117">
        <f t="shared" si="7"/>
        <v>84</v>
      </c>
      <c r="D79" s="118">
        <f t="shared" si="8"/>
        <v>0.92307692307692313</v>
      </c>
      <c r="E79" s="119">
        <f t="shared" si="9"/>
        <v>0.92307692307692313</v>
      </c>
      <c r="G79" s="126" t="s">
        <v>85</v>
      </c>
      <c r="H79" s="127">
        <f t="shared" si="10"/>
        <v>10.630492455645831</v>
      </c>
    </row>
    <row r="80" spans="2:16" ht="18.5" x14ac:dyDescent="0.45">
      <c r="B80" s="80" t="s">
        <v>113</v>
      </c>
      <c r="C80" s="117">
        <f t="shared" si="7"/>
        <v>85</v>
      </c>
      <c r="D80" s="118">
        <f t="shared" si="8"/>
        <v>0.94444444444444442</v>
      </c>
      <c r="E80" s="119">
        <f t="shared" si="9"/>
        <v>0.94444444444444442</v>
      </c>
      <c r="G80" s="126" t="s">
        <v>86</v>
      </c>
      <c r="H80" s="127">
        <f t="shared" si="10"/>
        <v>10.205272757419998</v>
      </c>
    </row>
    <row r="81" spans="2:12" ht="18.5" x14ac:dyDescent="0.45">
      <c r="B81" s="80" t="s">
        <v>114</v>
      </c>
      <c r="C81" s="117">
        <f t="shared" si="7"/>
        <v>86</v>
      </c>
      <c r="D81" s="118">
        <f t="shared" si="8"/>
        <v>0.9662921348314607</v>
      </c>
      <c r="E81" s="119">
        <f t="shared" si="9"/>
        <v>0.9662921348314607</v>
      </c>
      <c r="G81" s="126" t="s">
        <v>87</v>
      </c>
      <c r="H81" s="127">
        <f t="shared" si="10"/>
        <v>9.7800530591941648</v>
      </c>
    </row>
    <row r="82" spans="2:12" ht="18.5" x14ac:dyDescent="0.45">
      <c r="B82" s="111"/>
      <c r="G82" s="126" t="s">
        <v>88</v>
      </c>
      <c r="H82" s="127">
        <f t="shared" si="10"/>
        <v>9.3548333609683318</v>
      </c>
    </row>
    <row r="83" spans="2:12" ht="18.5" x14ac:dyDescent="0.45">
      <c r="G83" s="126" t="s">
        <v>89</v>
      </c>
      <c r="H83" s="127">
        <f t="shared" si="10"/>
        <v>8.9296136627424971</v>
      </c>
    </row>
    <row r="84" spans="2:12" ht="18.5" x14ac:dyDescent="0.45">
      <c r="G84" s="126" t="s">
        <v>90</v>
      </c>
      <c r="H84" s="127">
        <f t="shared" si="10"/>
        <v>8.504393964516666</v>
      </c>
    </row>
    <row r="85" spans="2:12" ht="18.5" x14ac:dyDescent="0.45">
      <c r="G85" s="126" t="s">
        <v>91</v>
      </c>
      <c r="H85" s="127">
        <f t="shared" si="10"/>
        <v>8.0791742662908312</v>
      </c>
    </row>
    <row r="86" spans="2:12" ht="37" x14ac:dyDescent="0.45">
      <c r="B86" s="84" t="s">
        <v>115</v>
      </c>
      <c r="C86" s="85" t="s">
        <v>25</v>
      </c>
      <c r="G86" s="126" t="s">
        <v>9</v>
      </c>
      <c r="H86" s="127">
        <f>SUM(H74:H85)</f>
        <v>125.01459127839496</v>
      </c>
    </row>
    <row r="87" spans="2:12" ht="18.5" x14ac:dyDescent="0.45">
      <c r="B87" s="84" t="s">
        <v>103</v>
      </c>
      <c r="C87" s="86">
        <f t="shared" ref="C87:C98" si="11">$C$18/C70</f>
        <v>107.97894736842105</v>
      </c>
    </row>
    <row r="88" spans="2:12" ht="18.5" x14ac:dyDescent="0.45">
      <c r="B88" s="84" t="s">
        <v>104</v>
      </c>
      <c r="C88" s="86">
        <f t="shared" si="11"/>
        <v>134.97368421052633</v>
      </c>
    </row>
    <row r="89" spans="2:12" ht="18.5" x14ac:dyDescent="0.45">
      <c r="B89" s="84" t="s">
        <v>105</v>
      </c>
      <c r="C89" s="86">
        <f t="shared" si="11"/>
        <v>133.22077922077921</v>
      </c>
    </row>
    <row r="90" spans="2:12" ht="18.5" x14ac:dyDescent="0.45">
      <c r="B90" s="84" t="s">
        <v>106</v>
      </c>
      <c r="C90" s="86">
        <f t="shared" si="11"/>
        <v>131.51282051282053</v>
      </c>
      <c r="L90" s="15"/>
    </row>
    <row r="91" spans="2:12" ht="18.5" x14ac:dyDescent="0.45">
      <c r="B91" s="84" t="s">
        <v>107</v>
      </c>
      <c r="C91" s="86">
        <f t="shared" si="11"/>
        <v>129.84810126582278</v>
      </c>
      <c r="L91" s="15"/>
    </row>
    <row r="92" spans="2:12" ht="18.5" x14ac:dyDescent="0.45">
      <c r="B92" s="84" t="s">
        <v>108</v>
      </c>
      <c r="C92" s="86">
        <f t="shared" si="11"/>
        <v>128.22499999999999</v>
      </c>
      <c r="L92" s="15"/>
    </row>
    <row r="93" spans="2:12" ht="18.5" x14ac:dyDescent="0.45">
      <c r="B93" s="84" t="s">
        <v>109</v>
      </c>
      <c r="C93" s="86">
        <f t="shared" si="11"/>
        <v>126.64197530864197</v>
      </c>
      <c r="L93" s="15"/>
    </row>
    <row r="94" spans="2:12" ht="18.5" x14ac:dyDescent="0.45">
      <c r="B94" s="84" t="s">
        <v>110</v>
      </c>
      <c r="C94" s="86">
        <f t="shared" si="11"/>
        <v>125.09756097560975</v>
      </c>
      <c r="L94" s="15"/>
    </row>
    <row r="95" spans="2:12" ht="18.5" x14ac:dyDescent="0.45">
      <c r="B95" s="84" t="s">
        <v>111</v>
      </c>
      <c r="C95" s="86">
        <f t="shared" si="11"/>
        <v>123.59036144578313</v>
      </c>
      <c r="L95" s="15"/>
    </row>
    <row r="96" spans="2:12" ht="18.5" x14ac:dyDescent="0.45">
      <c r="B96" s="84" t="s">
        <v>112</v>
      </c>
      <c r="C96" s="86">
        <f t="shared" si="11"/>
        <v>122.11904761904762</v>
      </c>
      <c r="L96" s="15"/>
    </row>
    <row r="97" spans="2:12" ht="18.5" x14ac:dyDescent="0.45">
      <c r="B97" s="84" t="s">
        <v>113</v>
      </c>
      <c r="C97" s="86">
        <f t="shared" si="11"/>
        <v>120.68235294117648</v>
      </c>
      <c r="L97" s="15"/>
    </row>
    <row r="98" spans="2:12" ht="18.5" x14ac:dyDescent="0.45">
      <c r="B98" s="84" t="s">
        <v>114</v>
      </c>
      <c r="C98" s="86">
        <f t="shared" si="11"/>
        <v>119.27906976744185</v>
      </c>
      <c r="L98" s="15"/>
    </row>
    <row r="99" spans="2:12" x14ac:dyDescent="0.35">
      <c r="L99" s="15"/>
    </row>
    <row r="100" spans="2:12" x14ac:dyDescent="0.35">
      <c r="L100" s="15"/>
    </row>
    <row r="101" spans="2:12" ht="21" x14ac:dyDescent="0.5">
      <c r="B101" s="193" t="s">
        <v>124</v>
      </c>
      <c r="C101" s="193"/>
      <c r="D101" s="193"/>
      <c r="E101" s="193"/>
      <c r="F101" s="193"/>
      <c r="L101" s="15"/>
    </row>
    <row r="102" spans="2:12" ht="21" x14ac:dyDescent="0.5">
      <c r="B102" s="103" t="s">
        <v>127</v>
      </c>
      <c r="C102" s="104" t="s">
        <v>125</v>
      </c>
      <c r="D102" s="104" t="s">
        <v>128</v>
      </c>
      <c r="E102" s="104" t="s">
        <v>126</v>
      </c>
      <c r="F102" s="104" t="s">
        <v>129</v>
      </c>
      <c r="L102" s="15"/>
    </row>
    <row r="103" spans="2:12" ht="21" x14ac:dyDescent="0.5">
      <c r="B103" s="105" t="s">
        <v>80</v>
      </c>
      <c r="C103" s="107">
        <f t="shared" ref="C103:C114" si="12">H74*C22</f>
        <v>1530.7909136129997</v>
      </c>
      <c r="D103" s="107">
        <f t="shared" ref="D103:D114" si="13">C38*H74</f>
        <v>318.91477366937494</v>
      </c>
      <c r="E103" s="107">
        <f>C103-D103</f>
        <v>1211.8761399436248</v>
      </c>
      <c r="F103" s="107">
        <f>C18</f>
        <v>10258</v>
      </c>
    </row>
    <row r="104" spans="2:12" ht="21" x14ac:dyDescent="0.5">
      <c r="B104" s="105" t="s">
        <v>81</v>
      </c>
      <c r="C104" s="107">
        <f t="shared" si="12"/>
        <v>1220.8057536063673</v>
      </c>
      <c r="D104" s="107">
        <f t="shared" si="13"/>
        <v>283.62153871663077</v>
      </c>
      <c r="E104" s="107">
        <f t="shared" ref="E104:E114" si="14">C104-D104</f>
        <v>937.1842148897365</v>
      </c>
      <c r="F104" s="107"/>
    </row>
    <row r="105" spans="2:12" ht="21" x14ac:dyDescent="0.5">
      <c r="B105" s="105" t="s">
        <v>82</v>
      </c>
      <c r="C105" s="107">
        <f t="shared" si="12"/>
        <v>1166.8028519316863</v>
      </c>
      <c r="D105" s="107">
        <f t="shared" si="13"/>
        <v>250.02918255678992</v>
      </c>
      <c r="E105" s="107">
        <f t="shared" si="14"/>
        <v>916.77366937489637</v>
      </c>
      <c r="F105" s="107"/>
    </row>
    <row r="106" spans="2:12" ht="21" x14ac:dyDescent="0.5">
      <c r="B106" s="105" t="s">
        <v>83</v>
      </c>
      <c r="C106" s="107">
        <f t="shared" si="12"/>
        <v>1113.6503896534573</v>
      </c>
      <c r="D106" s="107">
        <f t="shared" si="13"/>
        <v>218.13770518985245</v>
      </c>
      <c r="E106" s="107">
        <f t="shared" si="14"/>
        <v>895.51268446360484</v>
      </c>
      <c r="F106" s="107"/>
    </row>
    <row r="107" spans="2:12" ht="21" x14ac:dyDescent="0.5">
      <c r="B107" s="105" t="s">
        <v>84</v>
      </c>
      <c r="C107" s="107">
        <f t="shared" si="12"/>
        <v>1061.3483667716796</v>
      </c>
      <c r="D107" s="107">
        <f t="shared" si="13"/>
        <v>187.94710661581829</v>
      </c>
      <c r="E107" s="107">
        <f t="shared" si="14"/>
        <v>873.40126015586134</v>
      </c>
      <c r="F107" s="107"/>
    </row>
    <row r="108" spans="2:12" ht="21" x14ac:dyDescent="0.5">
      <c r="B108" s="105" t="s">
        <v>85</v>
      </c>
      <c r="C108" s="107">
        <f t="shared" si="12"/>
        <v>1009.8967832863539</v>
      </c>
      <c r="D108" s="107">
        <f t="shared" si="13"/>
        <v>159.45738683468747</v>
      </c>
      <c r="E108" s="107">
        <f t="shared" si="14"/>
        <v>850.43939645166643</v>
      </c>
      <c r="F108" s="107"/>
    </row>
    <row r="109" spans="2:12" ht="21" x14ac:dyDescent="0.5">
      <c r="B109" s="105" t="s">
        <v>86</v>
      </c>
      <c r="C109" s="107">
        <f t="shared" si="12"/>
        <v>959.29563919747977</v>
      </c>
      <c r="D109" s="107">
        <f t="shared" si="13"/>
        <v>132.66854584645998</v>
      </c>
      <c r="E109" s="107">
        <f t="shared" si="14"/>
        <v>826.62709335101977</v>
      </c>
      <c r="F109" s="107"/>
    </row>
    <row r="110" spans="2:12" ht="21" x14ac:dyDescent="0.5">
      <c r="B110" s="105" t="s">
        <v>87</v>
      </c>
      <c r="C110" s="107">
        <f t="shared" si="12"/>
        <v>909.54493450505731</v>
      </c>
      <c r="D110" s="107">
        <f t="shared" si="13"/>
        <v>107.58058365113581</v>
      </c>
      <c r="E110" s="107">
        <f t="shared" si="14"/>
        <v>801.96435085392147</v>
      </c>
      <c r="F110" s="107"/>
    </row>
    <row r="111" spans="2:12" ht="21" x14ac:dyDescent="0.5">
      <c r="B111" s="105" t="s">
        <v>88</v>
      </c>
      <c r="C111" s="107">
        <f t="shared" si="12"/>
        <v>860.64466920908649</v>
      </c>
      <c r="D111" s="107">
        <f t="shared" si="13"/>
        <v>84.193500248714983</v>
      </c>
      <c r="E111" s="107">
        <f t="shared" si="14"/>
        <v>776.45116896037155</v>
      </c>
      <c r="F111" s="107"/>
    </row>
    <row r="112" spans="2:12" ht="21" x14ac:dyDescent="0.5">
      <c r="B112" s="105" t="s">
        <v>89</v>
      </c>
      <c r="C112" s="107">
        <f t="shared" si="12"/>
        <v>812.5948433095673</v>
      </c>
      <c r="D112" s="107">
        <f t="shared" si="13"/>
        <v>62.50729563919748</v>
      </c>
      <c r="E112" s="107">
        <f t="shared" si="14"/>
        <v>750.08754767036976</v>
      </c>
      <c r="F112" s="107"/>
    </row>
    <row r="113" spans="2:6" ht="21" x14ac:dyDescent="0.5">
      <c r="B113" s="105" t="s">
        <v>90</v>
      </c>
      <c r="C113" s="107">
        <f t="shared" si="12"/>
        <v>765.39545680649996</v>
      </c>
      <c r="D113" s="107">
        <f t="shared" si="13"/>
        <v>42.52196982258333</v>
      </c>
      <c r="E113" s="107">
        <f t="shared" si="14"/>
        <v>722.87348698391668</v>
      </c>
      <c r="F113" s="107"/>
    </row>
    <row r="114" spans="2:6" ht="21" x14ac:dyDescent="0.5">
      <c r="B114" s="105" t="s">
        <v>91</v>
      </c>
      <c r="C114" s="107">
        <f t="shared" si="12"/>
        <v>719.04650969988393</v>
      </c>
      <c r="D114" s="107">
        <f t="shared" si="13"/>
        <v>24.237522798872494</v>
      </c>
      <c r="E114" s="107">
        <f t="shared" si="14"/>
        <v>694.80898690101139</v>
      </c>
      <c r="F114" s="107"/>
    </row>
    <row r="115" spans="2:6" ht="21" x14ac:dyDescent="0.5">
      <c r="B115" s="106" t="s">
        <v>116</v>
      </c>
      <c r="C115" s="108">
        <f>SUM(C103:C114)</f>
        <v>12129.817111590117</v>
      </c>
      <c r="D115" s="108">
        <f>SUM(D103:D114)</f>
        <v>1871.8171115901177</v>
      </c>
      <c r="E115" s="108">
        <f>SUM(E103:E114)</f>
        <v>10258</v>
      </c>
      <c r="F115" s="109">
        <f>E115-F103</f>
        <v>0</v>
      </c>
    </row>
    <row r="116" spans="2:6" x14ac:dyDescent="0.35">
      <c r="C116" s="69"/>
      <c r="D116" s="69"/>
      <c r="E116" s="69"/>
      <c r="F116" s="69"/>
    </row>
    <row r="117" spans="2:6" x14ac:dyDescent="0.35">
      <c r="C117" s="69"/>
      <c r="D117" s="69"/>
      <c r="E117" s="69"/>
      <c r="F117" s="69"/>
    </row>
  </sheetData>
  <mergeCells count="13">
    <mergeCell ref="B1:C1"/>
    <mergeCell ref="F1:G1"/>
    <mergeCell ref="F6:G6"/>
    <mergeCell ref="J8:K8"/>
    <mergeCell ref="F11:G11"/>
    <mergeCell ref="B20:C20"/>
    <mergeCell ref="D53:E53"/>
    <mergeCell ref="B101:F101"/>
    <mergeCell ref="F18:G18"/>
    <mergeCell ref="B36:C36"/>
    <mergeCell ref="F23:G23"/>
    <mergeCell ref="F28:G28"/>
    <mergeCell ref="F33:G33"/>
  </mergeCells>
  <phoneticPr fontId="2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2F22D-5547-49D7-8F3E-2362CD7DDD93}">
  <dimension ref="A1:AN18"/>
  <sheetViews>
    <sheetView workbookViewId="0">
      <selection activeCell="AD20" sqref="AD20"/>
    </sheetView>
  </sheetViews>
  <sheetFormatPr defaultRowHeight="14.5" x14ac:dyDescent="0.35"/>
  <cols>
    <col min="1" max="1" width="15.81640625" bestFit="1" customWidth="1"/>
    <col min="2" max="2" width="16.08984375" customWidth="1"/>
    <col min="3" max="3" width="13.6328125" bestFit="1" customWidth="1"/>
    <col min="5" max="5" width="11.90625" customWidth="1"/>
    <col min="6" max="6" width="13.6328125" bestFit="1" customWidth="1"/>
    <col min="7" max="7" width="12.36328125" customWidth="1"/>
    <col min="9" max="9" width="13.6328125" bestFit="1" customWidth="1"/>
    <col min="10" max="10" width="11.08984375" bestFit="1" customWidth="1"/>
    <col min="11" max="11" width="10.6328125" bestFit="1" customWidth="1"/>
    <col min="12" max="12" width="13.6328125" bestFit="1" customWidth="1"/>
    <col min="13" max="13" width="11.08984375" bestFit="1" customWidth="1"/>
    <col min="14" max="14" width="10.6328125" bestFit="1" customWidth="1"/>
    <col min="15" max="15" width="13.6328125" bestFit="1" customWidth="1"/>
    <col min="16" max="16" width="11.08984375" bestFit="1" customWidth="1"/>
    <col min="17" max="17" width="10.6328125" bestFit="1" customWidth="1"/>
    <col min="18" max="18" width="13.6328125" bestFit="1" customWidth="1"/>
    <col min="19" max="19" width="11.08984375" bestFit="1" customWidth="1"/>
    <col min="20" max="20" width="10.6328125" bestFit="1" customWidth="1"/>
    <col min="21" max="21" width="13.6328125" bestFit="1" customWidth="1"/>
    <col min="22" max="22" width="11.08984375" bestFit="1" customWidth="1"/>
    <col min="23" max="23" width="10.6328125" bestFit="1" customWidth="1"/>
    <col min="24" max="24" width="13.6328125" bestFit="1" customWidth="1"/>
    <col min="25" max="25" width="11.08984375" bestFit="1" customWidth="1"/>
    <col min="26" max="26" width="10.6328125" bestFit="1" customWidth="1"/>
    <col min="27" max="27" width="13.6328125" bestFit="1" customWidth="1"/>
    <col min="28" max="28" width="11.08984375" bestFit="1" customWidth="1"/>
    <col min="29" max="29" width="10.6328125" bestFit="1" customWidth="1"/>
    <col min="30" max="30" width="13.6328125" bestFit="1" customWidth="1"/>
    <col min="31" max="31" width="11.08984375" bestFit="1" customWidth="1"/>
    <col min="32" max="32" width="10.6328125" bestFit="1" customWidth="1"/>
    <col min="33" max="33" width="13.6328125" bestFit="1" customWidth="1"/>
    <col min="34" max="34" width="11.08984375" bestFit="1" customWidth="1"/>
    <col min="35" max="35" width="10.6328125" bestFit="1" customWidth="1"/>
    <col min="36" max="36" width="13.6328125" bestFit="1" customWidth="1"/>
    <col min="37" max="37" width="11.08984375" bestFit="1" customWidth="1"/>
    <col min="38" max="38" width="10.6328125" bestFit="1" customWidth="1"/>
    <col min="39" max="39" width="13.6328125" bestFit="1" customWidth="1"/>
    <col min="40" max="40" width="11.08984375" bestFit="1" customWidth="1"/>
  </cols>
  <sheetData>
    <row r="1" spans="1:40" x14ac:dyDescent="0.35">
      <c r="A1" t="s">
        <v>140</v>
      </c>
    </row>
    <row r="2" spans="1:40" x14ac:dyDescent="0.35">
      <c r="B2" s="195" t="s">
        <v>165</v>
      </c>
      <c r="C2" s="195"/>
      <c r="E2" s="197" t="s">
        <v>153</v>
      </c>
      <c r="F2" s="197"/>
      <c r="G2" s="197"/>
      <c r="H2" s="198" t="s">
        <v>154</v>
      </c>
      <c r="I2" s="198"/>
      <c r="J2" s="198"/>
      <c r="K2" s="196" t="s">
        <v>155</v>
      </c>
      <c r="L2" s="196"/>
      <c r="M2" s="196"/>
      <c r="N2" s="195" t="s">
        <v>156</v>
      </c>
      <c r="O2" s="195"/>
      <c r="P2" s="195"/>
      <c r="Q2" s="196" t="s">
        <v>157</v>
      </c>
      <c r="R2" s="196"/>
      <c r="S2" s="196"/>
      <c r="T2" s="195" t="s">
        <v>158</v>
      </c>
      <c r="U2" s="195"/>
      <c r="V2" s="195"/>
      <c r="W2" s="196" t="s">
        <v>159</v>
      </c>
      <c r="X2" s="196"/>
      <c r="Y2" s="196"/>
      <c r="Z2" s="195" t="s">
        <v>160</v>
      </c>
      <c r="AA2" s="195"/>
      <c r="AB2" s="195"/>
      <c r="AC2" s="196" t="s">
        <v>161</v>
      </c>
      <c r="AD2" s="196"/>
      <c r="AE2" s="196"/>
      <c r="AF2" s="195" t="s">
        <v>162</v>
      </c>
      <c r="AG2" s="195"/>
      <c r="AH2" s="195"/>
      <c r="AI2" s="196" t="s">
        <v>163</v>
      </c>
      <c r="AJ2" s="196"/>
      <c r="AK2" s="196"/>
      <c r="AL2" s="195" t="s">
        <v>164</v>
      </c>
      <c r="AM2" s="195"/>
      <c r="AN2" s="195"/>
    </row>
    <row r="3" spans="1:40" x14ac:dyDescent="0.35">
      <c r="A3" t="s">
        <v>149</v>
      </c>
      <c r="B3" t="s">
        <v>151</v>
      </c>
      <c r="C3" t="s">
        <v>152</v>
      </c>
      <c r="E3" s="146" t="s">
        <v>151</v>
      </c>
      <c r="F3" s="146" t="s">
        <v>152</v>
      </c>
      <c r="G3" s="147" t="s">
        <v>116</v>
      </c>
      <c r="H3" s="160" t="s">
        <v>151</v>
      </c>
      <c r="I3" s="160" t="s">
        <v>152</v>
      </c>
      <c r="J3" s="161" t="s">
        <v>116</v>
      </c>
      <c r="K3" s="152" t="s">
        <v>151</v>
      </c>
      <c r="L3" s="152" t="s">
        <v>152</v>
      </c>
      <c r="M3" s="153" t="s">
        <v>116</v>
      </c>
      <c r="N3" s="141" t="s">
        <v>151</v>
      </c>
      <c r="O3" s="141" t="s">
        <v>152</v>
      </c>
      <c r="P3" s="142" t="s">
        <v>116</v>
      </c>
      <c r="Q3" s="152" t="s">
        <v>151</v>
      </c>
      <c r="R3" s="152" t="s">
        <v>152</v>
      </c>
      <c r="S3" s="153" t="s">
        <v>116</v>
      </c>
      <c r="T3" s="141" t="s">
        <v>151</v>
      </c>
      <c r="U3" s="141" t="s">
        <v>152</v>
      </c>
      <c r="V3" s="142" t="s">
        <v>116</v>
      </c>
      <c r="W3" s="152" t="s">
        <v>151</v>
      </c>
      <c r="X3" s="152" t="s">
        <v>152</v>
      </c>
      <c r="Y3" s="153" t="s">
        <v>116</v>
      </c>
      <c r="Z3" s="141" t="s">
        <v>151</v>
      </c>
      <c r="AA3" s="141" t="s">
        <v>152</v>
      </c>
      <c r="AB3" s="142" t="s">
        <v>116</v>
      </c>
      <c r="AC3" s="152" t="s">
        <v>151</v>
      </c>
      <c r="AD3" s="152" t="s">
        <v>152</v>
      </c>
      <c r="AE3" s="153" t="s">
        <v>116</v>
      </c>
      <c r="AF3" s="141" t="s">
        <v>151</v>
      </c>
      <c r="AG3" s="141" t="s">
        <v>152</v>
      </c>
      <c r="AH3" s="142" t="s">
        <v>116</v>
      </c>
      <c r="AI3" s="152" t="s">
        <v>151</v>
      </c>
      <c r="AJ3" s="152" t="s">
        <v>152</v>
      </c>
      <c r="AK3" s="153" t="s">
        <v>116</v>
      </c>
      <c r="AL3" s="141" t="s">
        <v>151</v>
      </c>
      <c r="AM3" s="158" t="s">
        <v>152</v>
      </c>
      <c r="AN3" s="141" t="s">
        <v>116</v>
      </c>
    </row>
    <row r="4" spans="1:40" ht="18.5" x14ac:dyDescent="0.35">
      <c r="A4" t="s">
        <v>80</v>
      </c>
      <c r="B4" s="138">
        <v>300</v>
      </c>
      <c r="C4" s="137">
        <v>100</v>
      </c>
      <c r="D4" s="136"/>
      <c r="E4" s="148">
        <v>250</v>
      </c>
      <c r="F4" s="149">
        <f>C4</f>
        <v>100</v>
      </c>
      <c r="G4" s="150">
        <f>E4*F4</f>
        <v>25000</v>
      </c>
      <c r="H4" s="162">
        <f t="shared" ref="H4:I15" si="0">E4</f>
        <v>250</v>
      </c>
      <c r="I4" s="163">
        <f t="shared" si="0"/>
        <v>100</v>
      </c>
      <c r="J4" s="164">
        <f t="shared" ref="J4:J15" si="1">H4*I4</f>
        <v>25000</v>
      </c>
      <c r="K4" s="154">
        <f t="shared" ref="K4:L15" si="2">H4</f>
        <v>250</v>
      </c>
      <c r="L4" s="155">
        <f t="shared" si="2"/>
        <v>100</v>
      </c>
      <c r="M4" s="156">
        <f t="shared" ref="M4:M15" si="3">K4*L4</f>
        <v>25000</v>
      </c>
      <c r="N4" s="144">
        <f t="shared" ref="N4:O15" si="4">K4</f>
        <v>250</v>
      </c>
      <c r="O4" s="145">
        <f t="shared" si="4"/>
        <v>100</v>
      </c>
      <c r="P4" s="143">
        <f t="shared" ref="P4:P15" si="5">N4*O4</f>
        <v>25000</v>
      </c>
      <c r="Q4" s="154">
        <f t="shared" ref="Q4:R15" si="6">N4</f>
        <v>250</v>
      </c>
      <c r="R4" s="155">
        <f t="shared" si="6"/>
        <v>100</v>
      </c>
      <c r="S4" s="156">
        <f t="shared" ref="S4:S15" si="7">Q4*R4</f>
        <v>25000</v>
      </c>
      <c r="T4" s="144">
        <f t="shared" ref="T4:U15" si="8">Q4</f>
        <v>250</v>
      </c>
      <c r="U4" s="145">
        <f t="shared" si="8"/>
        <v>100</v>
      </c>
      <c r="V4" s="143">
        <f t="shared" ref="V4:V15" si="9">T4*U4</f>
        <v>25000</v>
      </c>
      <c r="W4" s="154">
        <f t="shared" ref="W4:X15" si="10">T4</f>
        <v>250</v>
      </c>
      <c r="X4" s="155">
        <f t="shared" si="10"/>
        <v>100</v>
      </c>
      <c r="Y4" s="156">
        <f t="shared" ref="Y4:Y15" si="11">W4*X4</f>
        <v>25000</v>
      </c>
      <c r="Z4" s="144">
        <f t="shared" ref="Z4:AA15" si="12">W4</f>
        <v>250</v>
      </c>
      <c r="AA4" s="145">
        <f t="shared" si="12"/>
        <v>100</v>
      </c>
      <c r="AB4" s="143">
        <f t="shared" ref="AB4:AB15" si="13">Z4*AA4</f>
        <v>25000</v>
      </c>
      <c r="AC4" s="154">
        <f t="shared" ref="AC4:AD15" si="14">Z4</f>
        <v>250</v>
      </c>
      <c r="AD4" s="155">
        <f t="shared" si="14"/>
        <v>100</v>
      </c>
      <c r="AE4" s="156">
        <f t="shared" ref="AE4:AE15" si="15">AC4*AD4</f>
        <v>25000</v>
      </c>
      <c r="AF4" s="144">
        <f t="shared" ref="AF4:AG15" si="16">AC4</f>
        <v>250</v>
      </c>
      <c r="AG4" s="145">
        <f t="shared" si="16"/>
        <v>100</v>
      </c>
      <c r="AH4" s="143">
        <f t="shared" ref="AH4:AH15" si="17">AF4*AG4</f>
        <v>25000</v>
      </c>
      <c r="AI4" s="154">
        <f t="shared" ref="AI4:AJ15" si="18">AF4</f>
        <v>250</v>
      </c>
      <c r="AJ4" s="155">
        <f t="shared" si="18"/>
        <v>100</v>
      </c>
      <c r="AK4" s="156">
        <f t="shared" ref="AK4:AK15" si="19">AI4*AJ4</f>
        <v>25000</v>
      </c>
      <c r="AL4" s="144">
        <f t="shared" ref="AL4:AM15" si="20">AI4</f>
        <v>250</v>
      </c>
      <c r="AM4" s="159">
        <f t="shared" si="20"/>
        <v>100</v>
      </c>
      <c r="AN4" s="143">
        <f>AL4*AM4</f>
        <v>25000</v>
      </c>
    </row>
    <row r="5" spans="1:40" x14ac:dyDescent="0.35">
      <c r="A5" t="s">
        <v>81</v>
      </c>
      <c r="B5" s="138">
        <v>290</v>
      </c>
      <c r="C5" s="137">
        <v>99</v>
      </c>
      <c r="D5" s="129"/>
      <c r="E5" s="148">
        <v>290</v>
      </c>
      <c r="F5" s="149">
        <f t="shared" ref="F5:F15" si="21">C5</f>
        <v>99</v>
      </c>
      <c r="G5" s="150">
        <f t="shared" ref="G5:G15" si="22">E5*F5</f>
        <v>28710</v>
      </c>
      <c r="H5" s="162">
        <f t="shared" si="0"/>
        <v>290</v>
      </c>
      <c r="I5" s="163">
        <f t="shared" si="0"/>
        <v>99</v>
      </c>
      <c r="J5" s="164">
        <f t="shared" si="1"/>
        <v>28710</v>
      </c>
      <c r="K5" s="154">
        <f t="shared" si="2"/>
        <v>290</v>
      </c>
      <c r="L5" s="155">
        <f t="shared" si="2"/>
        <v>99</v>
      </c>
      <c r="M5" s="156">
        <f t="shared" si="3"/>
        <v>28710</v>
      </c>
      <c r="N5" s="144">
        <f t="shared" si="4"/>
        <v>290</v>
      </c>
      <c r="O5" s="145">
        <f t="shared" si="4"/>
        <v>99</v>
      </c>
      <c r="P5" s="143">
        <f t="shared" si="5"/>
        <v>28710</v>
      </c>
      <c r="Q5" s="154">
        <f t="shared" si="6"/>
        <v>290</v>
      </c>
      <c r="R5" s="155">
        <f t="shared" si="6"/>
        <v>99</v>
      </c>
      <c r="S5" s="156">
        <f t="shared" si="7"/>
        <v>28710</v>
      </c>
      <c r="T5" s="144">
        <f t="shared" si="8"/>
        <v>290</v>
      </c>
      <c r="U5" s="145">
        <f t="shared" si="8"/>
        <v>99</v>
      </c>
      <c r="V5" s="143">
        <f t="shared" si="9"/>
        <v>28710</v>
      </c>
      <c r="W5" s="154">
        <f t="shared" si="10"/>
        <v>290</v>
      </c>
      <c r="X5" s="155">
        <f t="shared" si="10"/>
        <v>99</v>
      </c>
      <c r="Y5" s="156">
        <f t="shared" si="11"/>
        <v>28710</v>
      </c>
      <c r="Z5" s="144">
        <f t="shared" si="12"/>
        <v>290</v>
      </c>
      <c r="AA5" s="145">
        <f t="shared" si="12"/>
        <v>99</v>
      </c>
      <c r="AB5" s="143">
        <f t="shared" si="13"/>
        <v>28710</v>
      </c>
      <c r="AC5" s="154">
        <f t="shared" si="14"/>
        <v>290</v>
      </c>
      <c r="AD5" s="155">
        <f t="shared" si="14"/>
        <v>99</v>
      </c>
      <c r="AE5" s="156">
        <f t="shared" si="15"/>
        <v>28710</v>
      </c>
      <c r="AF5" s="144">
        <f t="shared" si="16"/>
        <v>290</v>
      </c>
      <c r="AG5" s="145">
        <f t="shared" si="16"/>
        <v>99</v>
      </c>
      <c r="AH5" s="143">
        <f t="shared" si="17"/>
        <v>28710</v>
      </c>
      <c r="AI5" s="154">
        <f t="shared" si="18"/>
        <v>290</v>
      </c>
      <c r="AJ5" s="155">
        <f t="shared" si="18"/>
        <v>99</v>
      </c>
      <c r="AK5" s="156">
        <f t="shared" si="19"/>
        <v>28710</v>
      </c>
      <c r="AL5" s="144">
        <f t="shared" si="20"/>
        <v>290</v>
      </c>
      <c r="AM5" s="159">
        <f t="shared" si="20"/>
        <v>99</v>
      </c>
      <c r="AN5" s="143">
        <f t="shared" ref="AN5:AN15" si="23">AL5*AM5</f>
        <v>28710</v>
      </c>
    </row>
    <row r="6" spans="1:40" x14ac:dyDescent="0.35">
      <c r="A6" t="s">
        <v>82</v>
      </c>
      <c r="B6" s="138">
        <v>280</v>
      </c>
      <c r="C6" s="137">
        <v>98</v>
      </c>
      <c r="D6" s="129"/>
      <c r="E6" s="148">
        <v>280</v>
      </c>
      <c r="F6" s="149">
        <f t="shared" si="21"/>
        <v>98</v>
      </c>
      <c r="G6" s="150">
        <f t="shared" si="22"/>
        <v>27440</v>
      </c>
      <c r="H6" s="162">
        <f t="shared" si="0"/>
        <v>280</v>
      </c>
      <c r="I6" s="163">
        <f t="shared" si="0"/>
        <v>98</v>
      </c>
      <c r="J6" s="164">
        <f t="shared" si="1"/>
        <v>27440</v>
      </c>
      <c r="K6" s="154">
        <f t="shared" si="2"/>
        <v>280</v>
      </c>
      <c r="L6" s="155">
        <f t="shared" si="2"/>
        <v>98</v>
      </c>
      <c r="M6" s="156">
        <f t="shared" si="3"/>
        <v>27440</v>
      </c>
      <c r="N6" s="144">
        <f t="shared" si="4"/>
        <v>280</v>
      </c>
      <c r="O6" s="145">
        <f t="shared" si="4"/>
        <v>98</v>
      </c>
      <c r="P6" s="143">
        <f t="shared" si="5"/>
        <v>27440</v>
      </c>
      <c r="Q6" s="154">
        <f t="shared" si="6"/>
        <v>280</v>
      </c>
      <c r="R6" s="155">
        <f t="shared" si="6"/>
        <v>98</v>
      </c>
      <c r="S6" s="156">
        <f t="shared" si="7"/>
        <v>27440</v>
      </c>
      <c r="T6" s="144">
        <f t="shared" si="8"/>
        <v>280</v>
      </c>
      <c r="U6" s="145">
        <f t="shared" si="8"/>
        <v>98</v>
      </c>
      <c r="V6" s="143">
        <f t="shared" si="9"/>
        <v>27440</v>
      </c>
      <c r="W6" s="154">
        <f t="shared" si="10"/>
        <v>280</v>
      </c>
      <c r="X6" s="155">
        <f t="shared" si="10"/>
        <v>98</v>
      </c>
      <c r="Y6" s="156">
        <f t="shared" si="11"/>
        <v>27440</v>
      </c>
      <c r="Z6" s="144">
        <f t="shared" si="12"/>
        <v>280</v>
      </c>
      <c r="AA6" s="145">
        <f t="shared" si="12"/>
        <v>98</v>
      </c>
      <c r="AB6" s="143">
        <f t="shared" si="13"/>
        <v>27440</v>
      </c>
      <c r="AC6" s="154">
        <f t="shared" si="14"/>
        <v>280</v>
      </c>
      <c r="AD6" s="155">
        <f t="shared" si="14"/>
        <v>98</v>
      </c>
      <c r="AE6" s="156">
        <f t="shared" si="15"/>
        <v>27440</v>
      </c>
      <c r="AF6" s="144">
        <f t="shared" si="16"/>
        <v>280</v>
      </c>
      <c r="AG6" s="145">
        <f t="shared" si="16"/>
        <v>98</v>
      </c>
      <c r="AH6" s="143">
        <f t="shared" si="17"/>
        <v>27440</v>
      </c>
      <c r="AI6" s="154">
        <f t="shared" si="18"/>
        <v>280</v>
      </c>
      <c r="AJ6" s="155">
        <f t="shared" si="18"/>
        <v>98</v>
      </c>
      <c r="AK6" s="156">
        <f t="shared" si="19"/>
        <v>27440</v>
      </c>
      <c r="AL6" s="144">
        <f t="shared" si="20"/>
        <v>280</v>
      </c>
      <c r="AM6" s="159">
        <f t="shared" si="20"/>
        <v>98</v>
      </c>
      <c r="AN6" s="143">
        <f t="shared" si="23"/>
        <v>27440</v>
      </c>
    </row>
    <row r="7" spans="1:40" x14ac:dyDescent="0.35">
      <c r="A7" t="s">
        <v>83</v>
      </c>
      <c r="B7" s="138">
        <v>270</v>
      </c>
      <c r="C7" s="137">
        <v>97</v>
      </c>
      <c r="D7" s="129"/>
      <c r="E7" s="148">
        <v>270</v>
      </c>
      <c r="F7" s="149">
        <f t="shared" si="21"/>
        <v>97</v>
      </c>
      <c r="G7" s="150">
        <f t="shared" si="22"/>
        <v>26190</v>
      </c>
      <c r="H7" s="162">
        <f t="shared" si="0"/>
        <v>270</v>
      </c>
      <c r="I7" s="163">
        <f t="shared" si="0"/>
        <v>97</v>
      </c>
      <c r="J7" s="164">
        <f t="shared" si="1"/>
        <v>26190</v>
      </c>
      <c r="K7" s="154">
        <f t="shared" si="2"/>
        <v>270</v>
      </c>
      <c r="L7" s="155">
        <f t="shared" si="2"/>
        <v>97</v>
      </c>
      <c r="M7" s="156">
        <f t="shared" si="3"/>
        <v>26190</v>
      </c>
      <c r="N7" s="144">
        <f t="shared" si="4"/>
        <v>270</v>
      </c>
      <c r="O7" s="145">
        <f t="shared" si="4"/>
        <v>97</v>
      </c>
      <c r="P7" s="143">
        <f t="shared" si="5"/>
        <v>26190</v>
      </c>
      <c r="Q7" s="154">
        <f t="shared" si="6"/>
        <v>270</v>
      </c>
      <c r="R7" s="155">
        <f t="shared" si="6"/>
        <v>97</v>
      </c>
      <c r="S7" s="156">
        <f t="shared" si="7"/>
        <v>26190</v>
      </c>
      <c r="T7" s="144">
        <f t="shared" si="8"/>
        <v>270</v>
      </c>
      <c r="U7" s="145">
        <f t="shared" si="8"/>
        <v>97</v>
      </c>
      <c r="V7" s="143">
        <f t="shared" si="9"/>
        <v>26190</v>
      </c>
      <c r="W7" s="154">
        <f t="shared" si="10"/>
        <v>270</v>
      </c>
      <c r="X7" s="155">
        <f t="shared" si="10"/>
        <v>97</v>
      </c>
      <c r="Y7" s="156">
        <f t="shared" si="11"/>
        <v>26190</v>
      </c>
      <c r="Z7" s="144">
        <f t="shared" si="12"/>
        <v>270</v>
      </c>
      <c r="AA7" s="145">
        <f t="shared" si="12"/>
        <v>97</v>
      </c>
      <c r="AB7" s="143">
        <f t="shared" si="13"/>
        <v>26190</v>
      </c>
      <c r="AC7" s="154">
        <f t="shared" si="14"/>
        <v>270</v>
      </c>
      <c r="AD7" s="155">
        <f t="shared" si="14"/>
        <v>97</v>
      </c>
      <c r="AE7" s="156">
        <f t="shared" si="15"/>
        <v>26190</v>
      </c>
      <c r="AF7" s="144">
        <f t="shared" si="16"/>
        <v>270</v>
      </c>
      <c r="AG7" s="145">
        <f t="shared" si="16"/>
        <v>97</v>
      </c>
      <c r="AH7" s="143">
        <f t="shared" si="17"/>
        <v>26190</v>
      </c>
      <c r="AI7" s="154">
        <f t="shared" si="18"/>
        <v>270</v>
      </c>
      <c r="AJ7" s="155">
        <f t="shared" si="18"/>
        <v>97</v>
      </c>
      <c r="AK7" s="156">
        <f t="shared" si="19"/>
        <v>26190</v>
      </c>
      <c r="AL7" s="144">
        <f t="shared" si="20"/>
        <v>270</v>
      </c>
      <c r="AM7" s="159">
        <f t="shared" si="20"/>
        <v>97</v>
      </c>
      <c r="AN7" s="143">
        <f t="shared" si="23"/>
        <v>26190</v>
      </c>
    </row>
    <row r="8" spans="1:40" x14ac:dyDescent="0.35">
      <c r="A8" t="s">
        <v>84</v>
      </c>
      <c r="B8" s="138">
        <v>260</v>
      </c>
      <c r="C8" s="137">
        <v>96</v>
      </c>
      <c r="D8" s="129"/>
      <c r="E8" s="148">
        <v>260</v>
      </c>
      <c r="F8" s="149">
        <f t="shared" si="21"/>
        <v>96</v>
      </c>
      <c r="G8" s="150">
        <f t="shared" si="22"/>
        <v>24960</v>
      </c>
      <c r="H8" s="162">
        <f t="shared" si="0"/>
        <v>260</v>
      </c>
      <c r="I8" s="163">
        <f t="shared" si="0"/>
        <v>96</v>
      </c>
      <c r="J8" s="164">
        <f t="shared" si="1"/>
        <v>24960</v>
      </c>
      <c r="K8" s="154">
        <f t="shared" si="2"/>
        <v>260</v>
      </c>
      <c r="L8" s="155">
        <f t="shared" si="2"/>
        <v>96</v>
      </c>
      <c r="M8" s="156">
        <f t="shared" si="3"/>
        <v>24960</v>
      </c>
      <c r="N8" s="144">
        <f t="shared" si="4"/>
        <v>260</v>
      </c>
      <c r="O8" s="145">
        <f t="shared" si="4"/>
        <v>96</v>
      </c>
      <c r="P8" s="143">
        <f t="shared" si="5"/>
        <v>24960</v>
      </c>
      <c r="Q8" s="154">
        <f t="shared" si="6"/>
        <v>260</v>
      </c>
      <c r="R8" s="155">
        <f t="shared" si="6"/>
        <v>96</v>
      </c>
      <c r="S8" s="156">
        <f t="shared" si="7"/>
        <v>24960</v>
      </c>
      <c r="T8" s="144">
        <f t="shared" si="8"/>
        <v>260</v>
      </c>
      <c r="U8" s="145">
        <f t="shared" si="8"/>
        <v>96</v>
      </c>
      <c r="V8" s="143">
        <f t="shared" si="9"/>
        <v>24960</v>
      </c>
      <c r="W8" s="154">
        <f t="shared" si="10"/>
        <v>260</v>
      </c>
      <c r="X8" s="155">
        <f t="shared" si="10"/>
        <v>96</v>
      </c>
      <c r="Y8" s="156">
        <f t="shared" si="11"/>
        <v>24960</v>
      </c>
      <c r="Z8" s="144">
        <f t="shared" si="12"/>
        <v>260</v>
      </c>
      <c r="AA8" s="145">
        <f t="shared" si="12"/>
        <v>96</v>
      </c>
      <c r="AB8" s="143">
        <f t="shared" si="13"/>
        <v>24960</v>
      </c>
      <c r="AC8" s="154">
        <f t="shared" si="14"/>
        <v>260</v>
      </c>
      <c r="AD8" s="155">
        <f t="shared" si="14"/>
        <v>96</v>
      </c>
      <c r="AE8" s="156">
        <f t="shared" si="15"/>
        <v>24960</v>
      </c>
      <c r="AF8" s="144">
        <f t="shared" si="16"/>
        <v>260</v>
      </c>
      <c r="AG8" s="145">
        <f t="shared" si="16"/>
        <v>96</v>
      </c>
      <c r="AH8" s="143">
        <f t="shared" si="17"/>
        <v>24960</v>
      </c>
      <c r="AI8" s="154">
        <f t="shared" si="18"/>
        <v>260</v>
      </c>
      <c r="AJ8" s="155">
        <f t="shared" si="18"/>
        <v>96</v>
      </c>
      <c r="AK8" s="156">
        <f t="shared" si="19"/>
        <v>24960</v>
      </c>
      <c r="AL8" s="144">
        <f t="shared" si="20"/>
        <v>260</v>
      </c>
      <c r="AM8" s="159">
        <f t="shared" si="20"/>
        <v>96</v>
      </c>
      <c r="AN8" s="143">
        <f t="shared" si="23"/>
        <v>24960</v>
      </c>
    </row>
    <row r="9" spans="1:40" x14ac:dyDescent="0.35">
      <c r="A9" t="s">
        <v>85</v>
      </c>
      <c r="B9" s="138">
        <v>250</v>
      </c>
      <c r="C9" s="137">
        <v>95</v>
      </c>
      <c r="D9" s="129"/>
      <c r="E9" s="148">
        <v>250</v>
      </c>
      <c r="F9" s="149">
        <f t="shared" si="21"/>
        <v>95</v>
      </c>
      <c r="G9" s="150">
        <f t="shared" si="22"/>
        <v>23750</v>
      </c>
      <c r="H9" s="162">
        <f t="shared" si="0"/>
        <v>250</v>
      </c>
      <c r="I9" s="163">
        <f t="shared" si="0"/>
        <v>95</v>
      </c>
      <c r="J9" s="164">
        <f t="shared" si="1"/>
        <v>23750</v>
      </c>
      <c r="K9" s="154">
        <f t="shared" si="2"/>
        <v>250</v>
      </c>
      <c r="L9" s="155">
        <f t="shared" si="2"/>
        <v>95</v>
      </c>
      <c r="M9" s="156">
        <f t="shared" si="3"/>
        <v>23750</v>
      </c>
      <c r="N9" s="144">
        <f t="shared" si="4"/>
        <v>250</v>
      </c>
      <c r="O9" s="145">
        <f t="shared" si="4"/>
        <v>95</v>
      </c>
      <c r="P9" s="143">
        <f t="shared" si="5"/>
        <v>23750</v>
      </c>
      <c r="Q9" s="154">
        <f t="shared" si="6"/>
        <v>250</v>
      </c>
      <c r="R9" s="155">
        <f t="shared" si="6"/>
        <v>95</v>
      </c>
      <c r="S9" s="156">
        <f t="shared" si="7"/>
        <v>23750</v>
      </c>
      <c r="T9" s="144">
        <f t="shared" si="8"/>
        <v>250</v>
      </c>
      <c r="U9" s="145">
        <f t="shared" si="8"/>
        <v>95</v>
      </c>
      <c r="V9" s="143">
        <f t="shared" si="9"/>
        <v>23750</v>
      </c>
      <c r="W9" s="154">
        <f t="shared" si="10"/>
        <v>250</v>
      </c>
      <c r="X9" s="155">
        <f t="shared" si="10"/>
        <v>95</v>
      </c>
      <c r="Y9" s="156">
        <f t="shared" si="11"/>
        <v>23750</v>
      </c>
      <c r="Z9" s="144">
        <f t="shared" si="12"/>
        <v>250</v>
      </c>
      <c r="AA9" s="145">
        <f t="shared" si="12"/>
        <v>95</v>
      </c>
      <c r="AB9" s="143">
        <f t="shared" si="13"/>
        <v>23750</v>
      </c>
      <c r="AC9" s="154">
        <f t="shared" si="14"/>
        <v>250</v>
      </c>
      <c r="AD9" s="155">
        <f t="shared" si="14"/>
        <v>95</v>
      </c>
      <c r="AE9" s="156">
        <f t="shared" si="15"/>
        <v>23750</v>
      </c>
      <c r="AF9" s="144">
        <f t="shared" si="16"/>
        <v>250</v>
      </c>
      <c r="AG9" s="145">
        <f t="shared" si="16"/>
        <v>95</v>
      </c>
      <c r="AH9" s="143">
        <f t="shared" si="17"/>
        <v>23750</v>
      </c>
      <c r="AI9" s="154">
        <f t="shared" si="18"/>
        <v>250</v>
      </c>
      <c r="AJ9" s="155">
        <f t="shared" si="18"/>
        <v>95</v>
      </c>
      <c r="AK9" s="156">
        <f t="shared" si="19"/>
        <v>23750</v>
      </c>
      <c r="AL9" s="144">
        <f t="shared" si="20"/>
        <v>250</v>
      </c>
      <c r="AM9" s="159">
        <f t="shared" si="20"/>
        <v>95</v>
      </c>
      <c r="AN9" s="143">
        <f t="shared" si="23"/>
        <v>23750</v>
      </c>
    </row>
    <row r="10" spans="1:40" x14ac:dyDescent="0.35">
      <c r="A10" t="s">
        <v>86</v>
      </c>
      <c r="B10" s="138">
        <v>240</v>
      </c>
      <c r="C10" s="137">
        <v>94</v>
      </c>
      <c r="D10" s="129"/>
      <c r="E10" s="148">
        <v>240</v>
      </c>
      <c r="F10" s="149">
        <f t="shared" si="21"/>
        <v>94</v>
      </c>
      <c r="G10" s="150">
        <f t="shared" si="22"/>
        <v>22560</v>
      </c>
      <c r="H10" s="162">
        <f t="shared" si="0"/>
        <v>240</v>
      </c>
      <c r="I10" s="163">
        <f t="shared" si="0"/>
        <v>94</v>
      </c>
      <c r="J10" s="164">
        <f t="shared" si="1"/>
        <v>22560</v>
      </c>
      <c r="K10" s="154">
        <f t="shared" si="2"/>
        <v>240</v>
      </c>
      <c r="L10" s="155">
        <f t="shared" si="2"/>
        <v>94</v>
      </c>
      <c r="M10" s="156">
        <f t="shared" si="3"/>
        <v>22560</v>
      </c>
      <c r="N10" s="144">
        <f t="shared" si="4"/>
        <v>240</v>
      </c>
      <c r="O10" s="145">
        <f t="shared" si="4"/>
        <v>94</v>
      </c>
      <c r="P10" s="143">
        <f t="shared" si="5"/>
        <v>22560</v>
      </c>
      <c r="Q10" s="154">
        <f t="shared" si="6"/>
        <v>240</v>
      </c>
      <c r="R10" s="155">
        <f t="shared" si="6"/>
        <v>94</v>
      </c>
      <c r="S10" s="156">
        <f t="shared" si="7"/>
        <v>22560</v>
      </c>
      <c r="T10" s="144">
        <f t="shared" si="8"/>
        <v>240</v>
      </c>
      <c r="U10" s="145">
        <f t="shared" si="8"/>
        <v>94</v>
      </c>
      <c r="V10" s="143">
        <f t="shared" si="9"/>
        <v>22560</v>
      </c>
      <c r="W10" s="154">
        <f t="shared" si="10"/>
        <v>240</v>
      </c>
      <c r="X10" s="155">
        <f t="shared" si="10"/>
        <v>94</v>
      </c>
      <c r="Y10" s="156">
        <f t="shared" si="11"/>
        <v>22560</v>
      </c>
      <c r="Z10" s="144">
        <f t="shared" si="12"/>
        <v>240</v>
      </c>
      <c r="AA10" s="145">
        <f t="shared" si="12"/>
        <v>94</v>
      </c>
      <c r="AB10" s="143">
        <f t="shared" si="13"/>
        <v>22560</v>
      </c>
      <c r="AC10" s="154">
        <f t="shared" si="14"/>
        <v>240</v>
      </c>
      <c r="AD10" s="155">
        <f t="shared" si="14"/>
        <v>94</v>
      </c>
      <c r="AE10" s="156">
        <f t="shared" si="15"/>
        <v>22560</v>
      </c>
      <c r="AF10" s="144">
        <f t="shared" si="16"/>
        <v>240</v>
      </c>
      <c r="AG10" s="145">
        <f t="shared" si="16"/>
        <v>94</v>
      </c>
      <c r="AH10" s="143">
        <f t="shared" si="17"/>
        <v>22560</v>
      </c>
      <c r="AI10" s="154">
        <f t="shared" si="18"/>
        <v>240</v>
      </c>
      <c r="AJ10" s="155">
        <f t="shared" si="18"/>
        <v>94</v>
      </c>
      <c r="AK10" s="156">
        <f t="shared" si="19"/>
        <v>22560</v>
      </c>
      <c r="AL10" s="144">
        <f t="shared" si="20"/>
        <v>240</v>
      </c>
      <c r="AM10" s="159">
        <f t="shared" si="20"/>
        <v>94</v>
      </c>
      <c r="AN10" s="143">
        <f t="shared" si="23"/>
        <v>22560</v>
      </c>
    </row>
    <row r="11" spans="1:40" x14ac:dyDescent="0.35">
      <c r="A11" t="s">
        <v>87</v>
      </c>
      <c r="B11" s="138">
        <v>230</v>
      </c>
      <c r="C11" s="137">
        <v>93</v>
      </c>
      <c r="D11" s="129"/>
      <c r="E11" s="148">
        <v>230</v>
      </c>
      <c r="F11" s="149">
        <f t="shared" si="21"/>
        <v>93</v>
      </c>
      <c r="G11" s="150">
        <f t="shared" si="22"/>
        <v>21390</v>
      </c>
      <c r="H11" s="162">
        <f t="shared" si="0"/>
        <v>230</v>
      </c>
      <c r="I11" s="163">
        <f t="shared" si="0"/>
        <v>93</v>
      </c>
      <c r="J11" s="164">
        <f t="shared" si="1"/>
        <v>21390</v>
      </c>
      <c r="K11" s="154">
        <f t="shared" si="2"/>
        <v>230</v>
      </c>
      <c r="L11" s="155">
        <f t="shared" si="2"/>
        <v>93</v>
      </c>
      <c r="M11" s="156">
        <f t="shared" si="3"/>
        <v>21390</v>
      </c>
      <c r="N11" s="144">
        <f t="shared" si="4"/>
        <v>230</v>
      </c>
      <c r="O11" s="145">
        <f t="shared" si="4"/>
        <v>93</v>
      </c>
      <c r="P11" s="143">
        <f t="shared" si="5"/>
        <v>21390</v>
      </c>
      <c r="Q11" s="154">
        <f t="shared" si="6"/>
        <v>230</v>
      </c>
      <c r="R11" s="155">
        <f t="shared" si="6"/>
        <v>93</v>
      </c>
      <c r="S11" s="156">
        <f t="shared" si="7"/>
        <v>21390</v>
      </c>
      <c r="T11" s="144">
        <f t="shared" si="8"/>
        <v>230</v>
      </c>
      <c r="U11" s="145">
        <f t="shared" si="8"/>
        <v>93</v>
      </c>
      <c r="V11" s="143">
        <f t="shared" si="9"/>
        <v>21390</v>
      </c>
      <c r="W11" s="154">
        <f t="shared" si="10"/>
        <v>230</v>
      </c>
      <c r="X11" s="155">
        <f t="shared" si="10"/>
        <v>93</v>
      </c>
      <c r="Y11" s="156">
        <f t="shared" si="11"/>
        <v>21390</v>
      </c>
      <c r="Z11" s="144">
        <f t="shared" si="12"/>
        <v>230</v>
      </c>
      <c r="AA11" s="145">
        <f t="shared" si="12"/>
        <v>93</v>
      </c>
      <c r="AB11" s="143">
        <f t="shared" si="13"/>
        <v>21390</v>
      </c>
      <c r="AC11" s="154">
        <f t="shared" si="14"/>
        <v>230</v>
      </c>
      <c r="AD11" s="155">
        <f t="shared" si="14"/>
        <v>93</v>
      </c>
      <c r="AE11" s="156">
        <f t="shared" si="15"/>
        <v>21390</v>
      </c>
      <c r="AF11" s="144">
        <f t="shared" si="16"/>
        <v>230</v>
      </c>
      <c r="AG11" s="145">
        <f t="shared" si="16"/>
        <v>93</v>
      </c>
      <c r="AH11" s="143">
        <f t="shared" si="17"/>
        <v>21390</v>
      </c>
      <c r="AI11" s="154">
        <f t="shared" si="18"/>
        <v>230</v>
      </c>
      <c r="AJ11" s="155">
        <f t="shared" si="18"/>
        <v>93</v>
      </c>
      <c r="AK11" s="156">
        <f t="shared" si="19"/>
        <v>21390</v>
      </c>
      <c r="AL11" s="144">
        <f t="shared" si="20"/>
        <v>230</v>
      </c>
      <c r="AM11" s="159">
        <f t="shared" si="20"/>
        <v>93</v>
      </c>
      <c r="AN11" s="143">
        <f t="shared" si="23"/>
        <v>21390</v>
      </c>
    </row>
    <row r="12" spans="1:40" x14ac:dyDescent="0.35">
      <c r="A12" t="s">
        <v>88</v>
      </c>
      <c r="B12" s="138">
        <v>220</v>
      </c>
      <c r="C12" s="137">
        <v>92</v>
      </c>
      <c r="D12" s="129"/>
      <c r="E12" s="148">
        <v>220</v>
      </c>
      <c r="F12" s="149">
        <f t="shared" si="21"/>
        <v>92</v>
      </c>
      <c r="G12" s="150">
        <f t="shared" si="22"/>
        <v>20240</v>
      </c>
      <c r="H12" s="162">
        <f t="shared" si="0"/>
        <v>220</v>
      </c>
      <c r="I12" s="163">
        <f t="shared" si="0"/>
        <v>92</v>
      </c>
      <c r="J12" s="164">
        <f t="shared" si="1"/>
        <v>20240</v>
      </c>
      <c r="K12" s="154">
        <f t="shared" si="2"/>
        <v>220</v>
      </c>
      <c r="L12" s="155">
        <f t="shared" si="2"/>
        <v>92</v>
      </c>
      <c r="M12" s="156">
        <f t="shared" si="3"/>
        <v>20240</v>
      </c>
      <c r="N12" s="144">
        <f t="shared" si="4"/>
        <v>220</v>
      </c>
      <c r="O12" s="145">
        <f t="shared" si="4"/>
        <v>92</v>
      </c>
      <c r="P12" s="143">
        <f t="shared" si="5"/>
        <v>20240</v>
      </c>
      <c r="Q12" s="154">
        <f t="shared" si="6"/>
        <v>220</v>
      </c>
      <c r="R12" s="155">
        <f t="shared" si="6"/>
        <v>92</v>
      </c>
      <c r="S12" s="156">
        <f t="shared" si="7"/>
        <v>20240</v>
      </c>
      <c r="T12" s="144">
        <f t="shared" si="8"/>
        <v>220</v>
      </c>
      <c r="U12" s="145">
        <f t="shared" si="8"/>
        <v>92</v>
      </c>
      <c r="V12" s="143">
        <f t="shared" si="9"/>
        <v>20240</v>
      </c>
      <c r="W12" s="154">
        <f t="shared" si="10"/>
        <v>220</v>
      </c>
      <c r="X12" s="155">
        <f t="shared" si="10"/>
        <v>92</v>
      </c>
      <c r="Y12" s="156">
        <f t="shared" si="11"/>
        <v>20240</v>
      </c>
      <c r="Z12" s="144">
        <f t="shared" si="12"/>
        <v>220</v>
      </c>
      <c r="AA12" s="145">
        <f t="shared" si="12"/>
        <v>92</v>
      </c>
      <c r="AB12" s="143">
        <f t="shared" si="13"/>
        <v>20240</v>
      </c>
      <c r="AC12" s="154">
        <f t="shared" si="14"/>
        <v>220</v>
      </c>
      <c r="AD12" s="155">
        <f t="shared" si="14"/>
        <v>92</v>
      </c>
      <c r="AE12" s="156">
        <f t="shared" si="15"/>
        <v>20240</v>
      </c>
      <c r="AF12" s="144">
        <f t="shared" si="16"/>
        <v>220</v>
      </c>
      <c r="AG12" s="145">
        <f t="shared" si="16"/>
        <v>92</v>
      </c>
      <c r="AH12" s="143">
        <f t="shared" si="17"/>
        <v>20240</v>
      </c>
      <c r="AI12" s="154">
        <f t="shared" si="18"/>
        <v>220</v>
      </c>
      <c r="AJ12" s="155">
        <f t="shared" si="18"/>
        <v>92</v>
      </c>
      <c r="AK12" s="156">
        <f t="shared" si="19"/>
        <v>20240</v>
      </c>
      <c r="AL12" s="144">
        <f t="shared" si="20"/>
        <v>220</v>
      </c>
      <c r="AM12" s="159">
        <f t="shared" si="20"/>
        <v>92</v>
      </c>
      <c r="AN12" s="143">
        <f t="shared" si="23"/>
        <v>20240</v>
      </c>
    </row>
    <row r="13" spans="1:40" x14ac:dyDescent="0.35">
      <c r="A13" t="s">
        <v>89</v>
      </c>
      <c r="B13" s="138">
        <v>210</v>
      </c>
      <c r="C13" s="137">
        <v>91</v>
      </c>
      <c r="D13" s="129"/>
      <c r="E13" s="148">
        <v>210</v>
      </c>
      <c r="F13" s="149">
        <f t="shared" si="21"/>
        <v>91</v>
      </c>
      <c r="G13" s="150">
        <f t="shared" si="22"/>
        <v>19110</v>
      </c>
      <c r="H13" s="162">
        <f t="shared" si="0"/>
        <v>210</v>
      </c>
      <c r="I13" s="163">
        <f t="shared" si="0"/>
        <v>91</v>
      </c>
      <c r="J13" s="164">
        <f t="shared" si="1"/>
        <v>19110</v>
      </c>
      <c r="K13" s="154">
        <f t="shared" si="2"/>
        <v>210</v>
      </c>
      <c r="L13" s="155">
        <f t="shared" si="2"/>
        <v>91</v>
      </c>
      <c r="M13" s="156">
        <f t="shared" si="3"/>
        <v>19110</v>
      </c>
      <c r="N13" s="144">
        <f t="shared" si="4"/>
        <v>210</v>
      </c>
      <c r="O13" s="145">
        <f t="shared" si="4"/>
        <v>91</v>
      </c>
      <c r="P13" s="143">
        <f t="shared" si="5"/>
        <v>19110</v>
      </c>
      <c r="Q13" s="154">
        <f t="shared" si="6"/>
        <v>210</v>
      </c>
      <c r="R13" s="155">
        <f t="shared" si="6"/>
        <v>91</v>
      </c>
      <c r="S13" s="156">
        <f t="shared" si="7"/>
        <v>19110</v>
      </c>
      <c r="T13" s="144">
        <f t="shared" si="8"/>
        <v>210</v>
      </c>
      <c r="U13" s="145">
        <f t="shared" si="8"/>
        <v>91</v>
      </c>
      <c r="V13" s="143">
        <f t="shared" si="9"/>
        <v>19110</v>
      </c>
      <c r="W13" s="154">
        <f t="shared" si="10"/>
        <v>210</v>
      </c>
      <c r="X13" s="155">
        <f t="shared" si="10"/>
        <v>91</v>
      </c>
      <c r="Y13" s="156">
        <f t="shared" si="11"/>
        <v>19110</v>
      </c>
      <c r="Z13" s="144">
        <f t="shared" si="12"/>
        <v>210</v>
      </c>
      <c r="AA13" s="145">
        <f t="shared" si="12"/>
        <v>91</v>
      </c>
      <c r="AB13" s="143">
        <f t="shared" si="13"/>
        <v>19110</v>
      </c>
      <c r="AC13" s="154">
        <f t="shared" si="14"/>
        <v>210</v>
      </c>
      <c r="AD13" s="155">
        <f t="shared" si="14"/>
        <v>91</v>
      </c>
      <c r="AE13" s="156">
        <f t="shared" si="15"/>
        <v>19110</v>
      </c>
      <c r="AF13" s="144">
        <f t="shared" si="16"/>
        <v>210</v>
      </c>
      <c r="AG13" s="145">
        <f t="shared" si="16"/>
        <v>91</v>
      </c>
      <c r="AH13" s="143">
        <f t="shared" si="17"/>
        <v>19110</v>
      </c>
      <c r="AI13" s="154">
        <f t="shared" si="18"/>
        <v>210</v>
      </c>
      <c r="AJ13" s="155">
        <f t="shared" si="18"/>
        <v>91</v>
      </c>
      <c r="AK13" s="156">
        <f t="shared" si="19"/>
        <v>19110</v>
      </c>
      <c r="AL13" s="144">
        <f t="shared" si="20"/>
        <v>210</v>
      </c>
      <c r="AM13" s="159">
        <f t="shared" si="20"/>
        <v>91</v>
      </c>
      <c r="AN13" s="143">
        <f t="shared" si="23"/>
        <v>19110</v>
      </c>
    </row>
    <row r="14" spans="1:40" x14ac:dyDescent="0.35">
      <c r="A14" t="s">
        <v>90</v>
      </c>
      <c r="B14" s="138">
        <v>200</v>
      </c>
      <c r="C14" s="137">
        <v>90</v>
      </c>
      <c r="D14" s="129"/>
      <c r="E14" s="148">
        <v>200</v>
      </c>
      <c r="F14" s="149">
        <f t="shared" si="21"/>
        <v>90</v>
      </c>
      <c r="G14" s="150">
        <f t="shared" si="22"/>
        <v>18000</v>
      </c>
      <c r="H14" s="162">
        <f t="shared" si="0"/>
        <v>200</v>
      </c>
      <c r="I14" s="163">
        <f t="shared" si="0"/>
        <v>90</v>
      </c>
      <c r="J14" s="164">
        <f t="shared" si="1"/>
        <v>18000</v>
      </c>
      <c r="K14" s="154">
        <f t="shared" si="2"/>
        <v>200</v>
      </c>
      <c r="L14" s="155">
        <f t="shared" si="2"/>
        <v>90</v>
      </c>
      <c r="M14" s="156">
        <f t="shared" si="3"/>
        <v>18000</v>
      </c>
      <c r="N14" s="144">
        <f t="shared" si="4"/>
        <v>200</v>
      </c>
      <c r="O14" s="145">
        <f t="shared" si="4"/>
        <v>90</v>
      </c>
      <c r="P14" s="143">
        <f t="shared" si="5"/>
        <v>18000</v>
      </c>
      <c r="Q14" s="154">
        <f t="shared" si="6"/>
        <v>200</v>
      </c>
      <c r="R14" s="155">
        <f t="shared" si="6"/>
        <v>90</v>
      </c>
      <c r="S14" s="156">
        <f t="shared" si="7"/>
        <v>18000</v>
      </c>
      <c r="T14" s="144">
        <f t="shared" si="8"/>
        <v>200</v>
      </c>
      <c r="U14" s="145">
        <f t="shared" si="8"/>
        <v>90</v>
      </c>
      <c r="V14" s="143">
        <f t="shared" si="9"/>
        <v>18000</v>
      </c>
      <c r="W14" s="154">
        <f t="shared" si="10"/>
        <v>200</v>
      </c>
      <c r="X14" s="155">
        <f t="shared" si="10"/>
        <v>90</v>
      </c>
      <c r="Y14" s="156">
        <f t="shared" si="11"/>
        <v>18000</v>
      </c>
      <c r="Z14" s="144">
        <f t="shared" si="12"/>
        <v>200</v>
      </c>
      <c r="AA14" s="145">
        <f t="shared" si="12"/>
        <v>90</v>
      </c>
      <c r="AB14" s="143">
        <f t="shared" si="13"/>
        <v>18000</v>
      </c>
      <c r="AC14" s="154">
        <f t="shared" si="14"/>
        <v>200</v>
      </c>
      <c r="AD14" s="155">
        <f t="shared" si="14"/>
        <v>90</v>
      </c>
      <c r="AE14" s="156">
        <f t="shared" si="15"/>
        <v>18000</v>
      </c>
      <c r="AF14" s="144">
        <f t="shared" si="16"/>
        <v>200</v>
      </c>
      <c r="AG14" s="145">
        <f t="shared" si="16"/>
        <v>90</v>
      </c>
      <c r="AH14" s="143">
        <f t="shared" si="17"/>
        <v>18000</v>
      </c>
      <c r="AI14" s="154">
        <f t="shared" si="18"/>
        <v>200</v>
      </c>
      <c r="AJ14" s="155">
        <f t="shared" si="18"/>
        <v>90</v>
      </c>
      <c r="AK14" s="156">
        <f t="shared" si="19"/>
        <v>18000</v>
      </c>
      <c r="AL14" s="144">
        <f t="shared" si="20"/>
        <v>200</v>
      </c>
      <c r="AM14" s="159">
        <f t="shared" si="20"/>
        <v>90</v>
      </c>
      <c r="AN14" s="143">
        <f t="shared" si="23"/>
        <v>18000</v>
      </c>
    </row>
    <row r="15" spans="1:40" x14ac:dyDescent="0.35">
      <c r="A15" t="s">
        <v>91</v>
      </c>
      <c r="B15" s="138">
        <v>190</v>
      </c>
      <c r="C15" s="137">
        <v>89</v>
      </c>
      <c r="D15" s="129"/>
      <c r="E15" s="148">
        <v>190</v>
      </c>
      <c r="F15" s="149">
        <f t="shared" si="21"/>
        <v>89</v>
      </c>
      <c r="G15" s="150">
        <f t="shared" si="22"/>
        <v>16910</v>
      </c>
      <c r="H15" s="162">
        <f t="shared" si="0"/>
        <v>190</v>
      </c>
      <c r="I15" s="163">
        <f t="shared" si="0"/>
        <v>89</v>
      </c>
      <c r="J15" s="164">
        <f t="shared" si="1"/>
        <v>16910</v>
      </c>
      <c r="K15" s="154">
        <f t="shared" si="2"/>
        <v>190</v>
      </c>
      <c r="L15" s="155">
        <f t="shared" si="2"/>
        <v>89</v>
      </c>
      <c r="M15" s="156">
        <f t="shared" si="3"/>
        <v>16910</v>
      </c>
      <c r="N15" s="144">
        <f t="shared" si="4"/>
        <v>190</v>
      </c>
      <c r="O15" s="145">
        <f t="shared" si="4"/>
        <v>89</v>
      </c>
      <c r="P15" s="143">
        <f t="shared" si="5"/>
        <v>16910</v>
      </c>
      <c r="Q15" s="154">
        <f t="shared" si="6"/>
        <v>190</v>
      </c>
      <c r="R15" s="155">
        <f t="shared" si="6"/>
        <v>89</v>
      </c>
      <c r="S15" s="156">
        <f t="shared" si="7"/>
        <v>16910</v>
      </c>
      <c r="T15" s="144">
        <f t="shared" si="8"/>
        <v>190</v>
      </c>
      <c r="U15" s="145">
        <f t="shared" si="8"/>
        <v>89</v>
      </c>
      <c r="V15" s="143">
        <f t="shared" si="9"/>
        <v>16910</v>
      </c>
      <c r="W15" s="154">
        <f t="shared" si="10"/>
        <v>190</v>
      </c>
      <c r="X15" s="155">
        <f t="shared" si="10"/>
        <v>89</v>
      </c>
      <c r="Y15" s="156">
        <f t="shared" si="11"/>
        <v>16910</v>
      </c>
      <c r="Z15" s="144">
        <f t="shared" si="12"/>
        <v>190</v>
      </c>
      <c r="AA15" s="145">
        <f t="shared" si="12"/>
        <v>89</v>
      </c>
      <c r="AB15" s="143">
        <f t="shared" si="13"/>
        <v>16910</v>
      </c>
      <c r="AC15" s="154">
        <f t="shared" si="14"/>
        <v>190</v>
      </c>
      <c r="AD15" s="155">
        <f t="shared" si="14"/>
        <v>89</v>
      </c>
      <c r="AE15" s="156">
        <f t="shared" si="15"/>
        <v>16910</v>
      </c>
      <c r="AF15" s="144">
        <f t="shared" si="16"/>
        <v>190</v>
      </c>
      <c r="AG15" s="145">
        <f t="shared" si="16"/>
        <v>89</v>
      </c>
      <c r="AH15" s="143">
        <f t="shared" si="17"/>
        <v>16910</v>
      </c>
      <c r="AI15" s="154">
        <f t="shared" si="18"/>
        <v>190</v>
      </c>
      <c r="AJ15" s="155">
        <f t="shared" si="18"/>
        <v>89</v>
      </c>
      <c r="AK15" s="156">
        <f t="shared" si="19"/>
        <v>16910</v>
      </c>
      <c r="AL15" s="144">
        <f t="shared" si="20"/>
        <v>190</v>
      </c>
      <c r="AM15" s="159">
        <f t="shared" si="20"/>
        <v>89</v>
      </c>
      <c r="AN15" s="143">
        <f t="shared" si="23"/>
        <v>16910</v>
      </c>
    </row>
    <row r="16" spans="1:40" x14ac:dyDescent="0.35">
      <c r="A16" t="s">
        <v>150</v>
      </c>
      <c r="B16" s="15"/>
      <c r="C16" s="15"/>
      <c r="D16" s="129"/>
      <c r="E16" s="151" t="s">
        <v>166</v>
      </c>
      <c r="F16" s="151"/>
      <c r="G16" s="150">
        <f>SUM(G4:G15)</f>
        <v>274260</v>
      </c>
      <c r="H16" s="165"/>
      <c r="I16" s="165"/>
      <c r="J16" s="164">
        <f>SUM(J4:J15)</f>
        <v>274260</v>
      </c>
      <c r="K16" s="157"/>
      <c r="L16" s="157"/>
      <c r="M16" s="156">
        <f>SUM(M4:M15)</f>
        <v>274260</v>
      </c>
      <c r="N16" s="139"/>
      <c r="O16" s="139"/>
      <c r="P16" s="143">
        <f>SUM(P4:P15)</f>
        <v>274260</v>
      </c>
      <c r="Q16" s="157"/>
      <c r="R16" s="157"/>
      <c r="S16" s="156">
        <f>SUM(S4:S15)</f>
        <v>274260</v>
      </c>
      <c r="T16" s="139"/>
      <c r="U16" s="139"/>
      <c r="V16" s="143">
        <f>SUM(V4:V15)</f>
        <v>274260</v>
      </c>
      <c r="W16" s="157"/>
      <c r="X16" s="157"/>
      <c r="Y16" s="156">
        <f>SUM(Y4:Y15)</f>
        <v>274260</v>
      </c>
      <c r="Z16" s="139"/>
      <c r="AA16" s="139"/>
      <c r="AB16" s="143">
        <f>SUM(AB4:AB15)</f>
        <v>274260</v>
      </c>
      <c r="AC16" s="157"/>
      <c r="AD16" s="157"/>
      <c r="AE16" s="156">
        <f>SUM(AE4:AE15)</f>
        <v>274260</v>
      </c>
      <c r="AF16" s="139"/>
      <c r="AG16" s="139"/>
      <c r="AH16" s="143">
        <f>SUM(AH4:AH15)</f>
        <v>274260</v>
      </c>
      <c r="AI16" s="157"/>
      <c r="AJ16" s="157"/>
      <c r="AK16" s="156">
        <f>SUM(AK4:AK15)</f>
        <v>274260</v>
      </c>
      <c r="AL16" s="139"/>
      <c r="AM16" s="139"/>
      <c r="AN16" s="143">
        <f>SUM(AN4:AN15)</f>
        <v>274260</v>
      </c>
    </row>
    <row r="17" spans="2:4" x14ac:dyDescent="0.35">
      <c r="B17" s="15"/>
      <c r="C17" s="130"/>
      <c r="D17" s="131"/>
    </row>
    <row r="18" spans="2:4" x14ac:dyDescent="0.35">
      <c r="B18" s="15"/>
      <c r="C18" s="15"/>
      <c r="D18" s="15"/>
    </row>
  </sheetData>
  <mergeCells count="13">
    <mergeCell ref="B2:C2"/>
    <mergeCell ref="E2:G2"/>
    <mergeCell ref="H2:J2"/>
    <mergeCell ref="K2:M2"/>
    <mergeCell ref="N2:P2"/>
    <mergeCell ref="AF2:AH2"/>
    <mergeCell ref="AI2:AK2"/>
    <mergeCell ref="AL2:AN2"/>
    <mergeCell ref="Q2:S2"/>
    <mergeCell ref="T2:V2"/>
    <mergeCell ref="W2:Y2"/>
    <mergeCell ref="Z2:AB2"/>
    <mergeCell ref="AC2:AE2"/>
  </mergeCells>
  <phoneticPr fontId="2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B5FF6-9C66-44E1-A35C-E961382962A3}">
  <dimension ref="A3:BB18"/>
  <sheetViews>
    <sheetView workbookViewId="0">
      <selection activeCell="E5" sqref="E5"/>
    </sheetView>
  </sheetViews>
  <sheetFormatPr defaultRowHeight="14.5" x14ac:dyDescent="0.35"/>
  <cols>
    <col min="1" max="1" width="10" bestFit="1" customWidth="1"/>
    <col min="2" max="2" width="10.7265625" bestFit="1" customWidth="1"/>
    <col min="3" max="3" width="15.90625" bestFit="1" customWidth="1"/>
    <col min="4" max="4" width="14.1796875" bestFit="1" customWidth="1"/>
    <col min="7" max="7" width="13.1796875" bestFit="1" customWidth="1"/>
    <col min="8" max="8" width="12.6328125" bestFit="1" customWidth="1"/>
    <col min="9" max="9" width="9.36328125" bestFit="1" customWidth="1"/>
    <col min="10" max="10" width="10.08984375" bestFit="1" customWidth="1"/>
    <col min="14" max="14" width="10.08984375" bestFit="1" customWidth="1"/>
    <col min="15" max="15" width="10.6328125" bestFit="1" customWidth="1"/>
    <col min="18" max="18" width="10.08984375" bestFit="1" customWidth="1"/>
    <col min="22" max="22" width="10.08984375" bestFit="1" customWidth="1"/>
    <col min="26" max="26" width="10.08984375" bestFit="1" customWidth="1"/>
    <col min="30" max="30" width="10.08984375" bestFit="1" customWidth="1"/>
    <col min="34" max="34" width="10.08984375" bestFit="1" customWidth="1"/>
    <col min="38" max="38" width="10.08984375" bestFit="1" customWidth="1"/>
    <col min="41" max="41" width="9.36328125" bestFit="1" customWidth="1"/>
    <col min="42" max="42" width="10.08984375" bestFit="1" customWidth="1"/>
    <col min="46" max="46" width="10.08984375" bestFit="1" customWidth="1"/>
    <col min="47" max="47" width="10.6328125" bestFit="1" customWidth="1"/>
    <col min="50" max="50" width="10.08984375" bestFit="1" customWidth="1"/>
    <col min="51" max="51" width="10.6328125" bestFit="1" customWidth="1"/>
    <col min="54" max="54" width="10.08984375" bestFit="1" customWidth="1"/>
  </cols>
  <sheetData>
    <row r="3" spans="1:54" x14ac:dyDescent="0.35">
      <c r="B3" t="s">
        <v>167</v>
      </c>
      <c r="C3" t="s">
        <v>170</v>
      </c>
      <c r="D3" t="s">
        <v>168</v>
      </c>
      <c r="E3" t="s">
        <v>169</v>
      </c>
      <c r="G3" s="195" t="s">
        <v>171</v>
      </c>
      <c r="H3" s="195"/>
      <c r="I3" s="195"/>
      <c r="J3" s="195"/>
      <c r="K3" s="195" t="s">
        <v>175</v>
      </c>
      <c r="L3" s="195"/>
      <c r="M3" s="195"/>
      <c r="N3" s="195"/>
      <c r="O3" s="195" t="s">
        <v>176</v>
      </c>
      <c r="P3" s="195"/>
      <c r="Q3" s="195"/>
      <c r="R3" s="195"/>
      <c r="S3" s="195" t="s">
        <v>177</v>
      </c>
      <c r="T3" s="195"/>
      <c r="U3" s="195"/>
      <c r="V3" s="195"/>
      <c r="W3" s="195" t="s">
        <v>178</v>
      </c>
      <c r="X3" s="195"/>
      <c r="Y3" s="195"/>
      <c r="Z3" s="195"/>
      <c r="AA3" s="195" t="s">
        <v>179</v>
      </c>
      <c r="AB3" s="195"/>
      <c r="AC3" s="195"/>
      <c r="AD3" s="195"/>
      <c r="AE3" s="195" t="s">
        <v>180</v>
      </c>
      <c r="AF3" s="195"/>
      <c r="AG3" s="195"/>
      <c r="AH3" s="195"/>
      <c r="AI3" s="195" t="s">
        <v>181</v>
      </c>
      <c r="AJ3" s="195"/>
      <c r="AK3" s="195"/>
      <c r="AL3" s="195"/>
      <c r="AM3" s="195" t="s">
        <v>182</v>
      </c>
      <c r="AN3" s="195"/>
      <c r="AO3" s="195"/>
      <c r="AP3" s="195"/>
      <c r="AQ3" s="195" t="s">
        <v>183</v>
      </c>
      <c r="AR3" s="195"/>
      <c r="AS3" s="195"/>
      <c r="AT3" s="195"/>
      <c r="AU3" s="195" t="s">
        <v>184</v>
      </c>
      <c r="AV3" s="195"/>
      <c r="AW3" s="195"/>
      <c r="AX3" s="195"/>
      <c r="AY3" s="195" t="s">
        <v>185</v>
      </c>
      <c r="AZ3" s="195"/>
      <c r="BA3" s="195"/>
      <c r="BB3" s="195"/>
    </row>
    <row r="4" spans="1:54" x14ac:dyDescent="0.35">
      <c r="B4" s="169">
        <f>'Pto. de Eq. com vários produtos'!C18</f>
        <v>10258</v>
      </c>
      <c r="C4" s="141"/>
      <c r="D4" s="141"/>
      <c r="E4" s="141"/>
      <c r="G4" s="142" t="s">
        <v>151</v>
      </c>
      <c r="H4" s="142" t="s">
        <v>172</v>
      </c>
      <c r="I4" s="142" t="s">
        <v>173</v>
      </c>
      <c r="J4" s="142" t="s">
        <v>116</v>
      </c>
      <c r="K4" s="142" t="s">
        <v>151</v>
      </c>
      <c r="L4" s="142" t="s">
        <v>172</v>
      </c>
      <c r="M4" s="142" t="s">
        <v>173</v>
      </c>
      <c r="N4" s="142" t="s">
        <v>116</v>
      </c>
      <c r="O4" s="142" t="s">
        <v>151</v>
      </c>
      <c r="P4" s="142" t="s">
        <v>172</v>
      </c>
      <c r="Q4" s="142" t="s">
        <v>173</v>
      </c>
      <c r="R4" s="142" t="s">
        <v>116</v>
      </c>
      <c r="S4" s="142" t="s">
        <v>151</v>
      </c>
      <c r="T4" s="142" t="s">
        <v>172</v>
      </c>
      <c r="U4" s="142" t="s">
        <v>173</v>
      </c>
      <c r="V4" s="142" t="s">
        <v>116</v>
      </c>
      <c r="W4" s="142" t="s">
        <v>151</v>
      </c>
      <c r="X4" s="142" t="s">
        <v>172</v>
      </c>
      <c r="Y4" s="142" t="s">
        <v>173</v>
      </c>
      <c r="Z4" s="142" t="s">
        <v>116</v>
      </c>
      <c r="AA4" s="142" t="s">
        <v>151</v>
      </c>
      <c r="AB4" s="142" t="s">
        <v>172</v>
      </c>
      <c r="AC4" s="142" t="s">
        <v>173</v>
      </c>
      <c r="AD4" s="142" t="s">
        <v>116</v>
      </c>
      <c r="AE4" s="142" t="s">
        <v>151</v>
      </c>
      <c r="AF4" s="142" t="s">
        <v>172</v>
      </c>
      <c r="AG4" s="142" t="s">
        <v>173</v>
      </c>
      <c r="AH4" s="142" t="s">
        <v>116</v>
      </c>
      <c r="AI4" s="142" t="s">
        <v>151</v>
      </c>
      <c r="AJ4" s="142" t="s">
        <v>172</v>
      </c>
      <c r="AK4" s="142" t="s">
        <v>173</v>
      </c>
      <c r="AL4" s="142" t="s">
        <v>116</v>
      </c>
      <c r="AM4" s="142" t="s">
        <v>151</v>
      </c>
      <c r="AN4" s="142" t="s">
        <v>172</v>
      </c>
      <c r="AO4" s="142" t="s">
        <v>173</v>
      </c>
      <c r="AP4" s="142" t="s">
        <v>116</v>
      </c>
      <c r="AQ4" s="142" t="s">
        <v>151</v>
      </c>
      <c r="AR4" s="142" t="s">
        <v>172</v>
      </c>
      <c r="AS4" s="142" t="s">
        <v>173</v>
      </c>
      <c r="AT4" s="142" t="s">
        <v>116</v>
      </c>
      <c r="AU4" s="142" t="s">
        <v>151</v>
      </c>
      <c r="AV4" s="142" t="s">
        <v>172</v>
      </c>
      <c r="AW4" s="142" t="s">
        <v>173</v>
      </c>
      <c r="AX4" s="142" t="s">
        <v>116</v>
      </c>
      <c r="AY4" s="142" t="s">
        <v>151</v>
      </c>
      <c r="AZ4" s="142" t="s">
        <v>172</v>
      </c>
      <c r="BA4" s="142" t="s">
        <v>173</v>
      </c>
      <c r="BB4" s="142" t="s">
        <v>116</v>
      </c>
    </row>
    <row r="5" spans="1:54" x14ac:dyDescent="0.35">
      <c r="A5" s="141" t="s">
        <v>80</v>
      </c>
      <c r="B5" s="143">
        <f>$B$4/12*E5</f>
        <v>127.20734126984128</v>
      </c>
      <c r="C5" s="143">
        <f>B5*12</f>
        <v>1526.4880952380954</v>
      </c>
      <c r="D5" s="167">
        <v>25</v>
      </c>
      <c r="E5" s="166">
        <f>D5/$D$17</f>
        <v>0.14880952380952381</v>
      </c>
      <c r="G5" s="72">
        <v>300</v>
      </c>
      <c r="H5" s="143">
        <f>D5</f>
        <v>25</v>
      </c>
      <c r="I5" s="143">
        <f>C5/G5</f>
        <v>5.0882936507936511</v>
      </c>
      <c r="J5" s="143">
        <f>G5*(H5+I5)</f>
        <v>9026.4880952380954</v>
      </c>
      <c r="K5" s="72">
        <v>300</v>
      </c>
      <c r="L5" s="143">
        <f t="shared" ref="L5:L16" si="0">H5</f>
        <v>25</v>
      </c>
      <c r="M5" s="143">
        <f t="shared" ref="M5:M16" si="1">G5/K5</f>
        <v>1</v>
      </c>
      <c r="N5" s="143">
        <f t="shared" ref="N5:N16" si="2">K5*(L5+M5)</f>
        <v>7800</v>
      </c>
      <c r="O5" s="72">
        <v>300</v>
      </c>
      <c r="P5" s="143">
        <f t="shared" ref="P5:P16" si="3">L5</f>
        <v>25</v>
      </c>
      <c r="Q5" s="143">
        <f t="shared" ref="Q5:Q16" si="4">K5/O5</f>
        <v>1</v>
      </c>
      <c r="R5" s="143">
        <f t="shared" ref="R5:R16" si="5">O5*(P5+Q5)</f>
        <v>7800</v>
      </c>
      <c r="S5" s="72">
        <v>300</v>
      </c>
      <c r="T5" s="143">
        <f t="shared" ref="T5:T16" si="6">P5</f>
        <v>25</v>
      </c>
      <c r="U5" s="143">
        <f t="shared" ref="U5:U16" si="7">O5/S5</f>
        <v>1</v>
      </c>
      <c r="V5" s="143">
        <f t="shared" ref="V5:V16" si="8">S5*(T5+U5)</f>
        <v>7800</v>
      </c>
      <c r="W5" s="72">
        <v>300</v>
      </c>
      <c r="X5" s="143">
        <f t="shared" ref="X5:X16" si="9">T5</f>
        <v>25</v>
      </c>
      <c r="Y5" s="143">
        <f t="shared" ref="Y5:Y16" si="10">S5/W5</f>
        <v>1</v>
      </c>
      <c r="Z5" s="143">
        <f t="shared" ref="Z5:Z16" si="11">W5*(X5+Y5)</f>
        <v>7800</v>
      </c>
      <c r="AA5" s="72">
        <v>300</v>
      </c>
      <c r="AB5" s="143">
        <f t="shared" ref="AB5:AB16" si="12">X5</f>
        <v>25</v>
      </c>
      <c r="AC5" s="143">
        <f t="shared" ref="AC5:AC16" si="13">W5/AA5</f>
        <v>1</v>
      </c>
      <c r="AD5" s="143">
        <f t="shared" ref="AD5:AD16" si="14">AA5*(AB5+AC5)</f>
        <v>7800</v>
      </c>
      <c r="AE5" s="72">
        <v>300</v>
      </c>
      <c r="AF5" s="143">
        <f t="shared" ref="AF5:AF16" si="15">AB5</f>
        <v>25</v>
      </c>
      <c r="AG5" s="143">
        <f t="shared" ref="AG5:AG16" si="16">AA5/AE5</f>
        <v>1</v>
      </c>
      <c r="AH5" s="143">
        <f t="shared" ref="AH5:AH16" si="17">AE5*(AF5+AG5)</f>
        <v>7800</v>
      </c>
      <c r="AI5" s="72">
        <v>300</v>
      </c>
      <c r="AJ5" s="143">
        <f t="shared" ref="AJ5:AJ16" si="18">AF5</f>
        <v>25</v>
      </c>
      <c r="AK5" s="143">
        <f t="shared" ref="AK5:AK16" si="19">AE5/AI5</f>
        <v>1</v>
      </c>
      <c r="AL5" s="143">
        <f t="shared" ref="AL5:AL16" si="20">AI5*(AJ5+AK5)</f>
        <v>7800</v>
      </c>
      <c r="AM5" s="72">
        <v>300</v>
      </c>
      <c r="AN5" s="143">
        <f t="shared" ref="AN5:AN16" si="21">AJ5</f>
        <v>25</v>
      </c>
      <c r="AO5" s="143">
        <f t="shared" ref="AO5:AO16" si="22">AI5/AM5</f>
        <v>1</v>
      </c>
      <c r="AP5" s="143">
        <f t="shared" ref="AP5:AP16" si="23">AM5*(AN5+AO5)</f>
        <v>7800</v>
      </c>
      <c r="AQ5" s="72">
        <v>300</v>
      </c>
      <c r="AR5" s="143">
        <f t="shared" ref="AR5:AR16" si="24">AN5</f>
        <v>25</v>
      </c>
      <c r="AS5" s="143">
        <f t="shared" ref="AS5:AS16" si="25">AM5/AQ5</f>
        <v>1</v>
      </c>
      <c r="AT5" s="143">
        <f t="shared" ref="AT5:AT16" si="26">AQ5*(AR5+AS5)</f>
        <v>7800</v>
      </c>
      <c r="AU5" s="72">
        <v>300</v>
      </c>
      <c r="AV5" s="143">
        <f t="shared" ref="AV5:AV16" si="27">AR5</f>
        <v>25</v>
      </c>
      <c r="AW5" s="143">
        <f t="shared" ref="AW5:AW16" si="28">AQ5/AU5</f>
        <v>1</v>
      </c>
      <c r="AX5" s="143">
        <f t="shared" ref="AX5:AX16" si="29">AU5*(AV5+AW5)</f>
        <v>7800</v>
      </c>
      <c r="AY5" s="72">
        <v>300</v>
      </c>
      <c r="AZ5" s="143">
        <f t="shared" ref="AZ5:AZ16" si="30">AV5</f>
        <v>25</v>
      </c>
      <c r="BA5" s="143">
        <f t="shared" ref="BA5:BA16" si="31">AU5/AY5</f>
        <v>1</v>
      </c>
      <c r="BB5" s="143">
        <f t="shared" ref="BB5:BB16" si="32">AY5*(AZ5+BA5)</f>
        <v>7800</v>
      </c>
    </row>
    <row r="6" spans="1:54" x14ac:dyDescent="0.35">
      <c r="A6" s="141" t="s">
        <v>81</v>
      </c>
      <c r="B6" s="143">
        <f t="shared" ref="B6:B16" si="33">$B$4/12*E6</f>
        <v>117.03075396825399</v>
      </c>
      <c r="C6" s="143">
        <f t="shared" ref="C6:C16" si="34">B6*12</f>
        <v>1404.3690476190479</v>
      </c>
      <c r="D6" s="167">
        <v>23</v>
      </c>
      <c r="E6" s="166">
        <f t="shared" ref="E6:E16" si="35">D6/$D$17</f>
        <v>0.13690476190476192</v>
      </c>
      <c r="G6" s="72">
        <v>290</v>
      </c>
      <c r="H6" s="143">
        <f t="shared" ref="H6:H15" si="36">D6</f>
        <v>23</v>
      </c>
      <c r="I6" s="143">
        <f t="shared" ref="I6:I16" si="37">C6/G6</f>
        <v>4.8426518883415444</v>
      </c>
      <c r="J6" s="143">
        <f t="shared" ref="J6:J16" si="38">G6*(H6+I6)</f>
        <v>8074.3690476190477</v>
      </c>
      <c r="K6" s="72">
        <v>290</v>
      </c>
      <c r="L6" s="143">
        <f t="shared" si="0"/>
        <v>23</v>
      </c>
      <c r="M6" s="143">
        <f t="shared" si="1"/>
        <v>1</v>
      </c>
      <c r="N6" s="143">
        <f t="shared" si="2"/>
        <v>6960</v>
      </c>
      <c r="O6" s="72">
        <v>290</v>
      </c>
      <c r="P6" s="143">
        <f t="shared" si="3"/>
        <v>23</v>
      </c>
      <c r="Q6" s="143">
        <f t="shared" si="4"/>
        <v>1</v>
      </c>
      <c r="R6" s="143">
        <f t="shared" si="5"/>
        <v>6960</v>
      </c>
      <c r="S6" s="72">
        <v>290</v>
      </c>
      <c r="T6" s="143">
        <f t="shared" si="6"/>
        <v>23</v>
      </c>
      <c r="U6" s="143">
        <f t="shared" si="7"/>
        <v>1</v>
      </c>
      <c r="V6" s="143">
        <f t="shared" si="8"/>
        <v>6960</v>
      </c>
      <c r="W6" s="72">
        <v>290</v>
      </c>
      <c r="X6" s="143">
        <f t="shared" si="9"/>
        <v>23</v>
      </c>
      <c r="Y6" s="143">
        <f t="shared" si="10"/>
        <v>1</v>
      </c>
      <c r="Z6" s="143">
        <f t="shared" si="11"/>
        <v>6960</v>
      </c>
      <c r="AA6" s="72">
        <v>290</v>
      </c>
      <c r="AB6" s="143">
        <f t="shared" si="12"/>
        <v>23</v>
      </c>
      <c r="AC6" s="143">
        <f t="shared" si="13"/>
        <v>1</v>
      </c>
      <c r="AD6" s="143">
        <f t="shared" si="14"/>
        <v>6960</v>
      </c>
      <c r="AE6" s="72">
        <v>290</v>
      </c>
      <c r="AF6" s="143">
        <f t="shared" si="15"/>
        <v>23</v>
      </c>
      <c r="AG6" s="143">
        <f t="shared" si="16"/>
        <v>1</v>
      </c>
      <c r="AH6" s="143">
        <f t="shared" si="17"/>
        <v>6960</v>
      </c>
      <c r="AI6" s="72">
        <v>290</v>
      </c>
      <c r="AJ6" s="143">
        <f t="shared" si="18"/>
        <v>23</v>
      </c>
      <c r="AK6" s="143">
        <f t="shared" si="19"/>
        <v>1</v>
      </c>
      <c r="AL6" s="143">
        <f t="shared" si="20"/>
        <v>6960</v>
      </c>
      <c r="AM6" s="72">
        <v>290</v>
      </c>
      <c r="AN6" s="143">
        <f t="shared" si="21"/>
        <v>23</v>
      </c>
      <c r="AO6" s="143">
        <f t="shared" si="22"/>
        <v>1</v>
      </c>
      <c r="AP6" s="143">
        <f t="shared" si="23"/>
        <v>6960</v>
      </c>
      <c r="AQ6" s="72">
        <v>290</v>
      </c>
      <c r="AR6" s="143">
        <f t="shared" si="24"/>
        <v>23</v>
      </c>
      <c r="AS6" s="143">
        <f t="shared" si="25"/>
        <v>1</v>
      </c>
      <c r="AT6" s="143">
        <f t="shared" si="26"/>
        <v>6960</v>
      </c>
      <c r="AU6" s="72">
        <v>290</v>
      </c>
      <c r="AV6" s="143">
        <f t="shared" si="27"/>
        <v>23</v>
      </c>
      <c r="AW6" s="143">
        <f t="shared" si="28"/>
        <v>1</v>
      </c>
      <c r="AX6" s="143">
        <f t="shared" si="29"/>
        <v>6960</v>
      </c>
      <c r="AY6" s="72">
        <v>290</v>
      </c>
      <c r="AZ6" s="143">
        <f t="shared" si="30"/>
        <v>23</v>
      </c>
      <c r="BA6" s="143">
        <f t="shared" si="31"/>
        <v>1</v>
      </c>
      <c r="BB6" s="143">
        <f t="shared" si="32"/>
        <v>6960</v>
      </c>
    </row>
    <row r="7" spans="1:54" x14ac:dyDescent="0.35">
      <c r="A7" s="141" t="s">
        <v>82</v>
      </c>
      <c r="B7" s="143">
        <f t="shared" si="33"/>
        <v>106.85416666666667</v>
      </c>
      <c r="C7" s="143">
        <f t="shared" si="34"/>
        <v>1282.25</v>
      </c>
      <c r="D7" s="167">
        <v>21</v>
      </c>
      <c r="E7" s="166">
        <f t="shared" si="35"/>
        <v>0.125</v>
      </c>
      <c r="G7" s="72">
        <v>280</v>
      </c>
      <c r="H7" s="143">
        <f t="shared" si="36"/>
        <v>21</v>
      </c>
      <c r="I7" s="143">
        <f t="shared" si="37"/>
        <v>4.5794642857142858</v>
      </c>
      <c r="J7" s="143">
        <f t="shared" si="38"/>
        <v>7162.2500000000009</v>
      </c>
      <c r="K7" s="72">
        <v>280</v>
      </c>
      <c r="L7" s="143">
        <f t="shared" si="0"/>
        <v>21</v>
      </c>
      <c r="M7" s="143">
        <f t="shared" si="1"/>
        <v>1</v>
      </c>
      <c r="N7" s="143">
        <f t="shared" si="2"/>
        <v>6160</v>
      </c>
      <c r="O7" s="72">
        <v>280</v>
      </c>
      <c r="P7" s="143">
        <f t="shared" si="3"/>
        <v>21</v>
      </c>
      <c r="Q7" s="143">
        <f t="shared" si="4"/>
        <v>1</v>
      </c>
      <c r="R7" s="143">
        <f t="shared" si="5"/>
        <v>6160</v>
      </c>
      <c r="S7" s="72">
        <v>280</v>
      </c>
      <c r="T7" s="143">
        <f t="shared" si="6"/>
        <v>21</v>
      </c>
      <c r="U7" s="143">
        <f t="shared" si="7"/>
        <v>1</v>
      </c>
      <c r="V7" s="143">
        <f t="shared" si="8"/>
        <v>6160</v>
      </c>
      <c r="W7" s="72">
        <v>280</v>
      </c>
      <c r="X7" s="143">
        <f t="shared" si="9"/>
        <v>21</v>
      </c>
      <c r="Y7" s="143">
        <f t="shared" si="10"/>
        <v>1</v>
      </c>
      <c r="Z7" s="143">
        <f t="shared" si="11"/>
        <v>6160</v>
      </c>
      <c r="AA7" s="72">
        <v>280</v>
      </c>
      <c r="AB7" s="143">
        <f t="shared" si="12"/>
        <v>21</v>
      </c>
      <c r="AC7" s="143">
        <f t="shared" si="13"/>
        <v>1</v>
      </c>
      <c r="AD7" s="143">
        <f t="shared" si="14"/>
        <v>6160</v>
      </c>
      <c r="AE7" s="72">
        <v>280</v>
      </c>
      <c r="AF7" s="143">
        <f t="shared" si="15"/>
        <v>21</v>
      </c>
      <c r="AG7" s="143">
        <f t="shared" si="16"/>
        <v>1</v>
      </c>
      <c r="AH7" s="143">
        <f t="shared" si="17"/>
        <v>6160</v>
      </c>
      <c r="AI7" s="72">
        <v>280</v>
      </c>
      <c r="AJ7" s="143">
        <f t="shared" si="18"/>
        <v>21</v>
      </c>
      <c r="AK7" s="143">
        <f t="shared" si="19"/>
        <v>1</v>
      </c>
      <c r="AL7" s="143">
        <f t="shared" si="20"/>
        <v>6160</v>
      </c>
      <c r="AM7" s="72">
        <v>280</v>
      </c>
      <c r="AN7" s="143">
        <f t="shared" si="21"/>
        <v>21</v>
      </c>
      <c r="AO7" s="143">
        <f t="shared" si="22"/>
        <v>1</v>
      </c>
      <c r="AP7" s="143">
        <f t="shared" si="23"/>
        <v>6160</v>
      </c>
      <c r="AQ7" s="72">
        <v>280</v>
      </c>
      <c r="AR7" s="143">
        <f t="shared" si="24"/>
        <v>21</v>
      </c>
      <c r="AS7" s="143">
        <f t="shared" si="25"/>
        <v>1</v>
      </c>
      <c r="AT7" s="143">
        <f t="shared" si="26"/>
        <v>6160</v>
      </c>
      <c r="AU7" s="72">
        <v>280</v>
      </c>
      <c r="AV7" s="143">
        <f t="shared" si="27"/>
        <v>21</v>
      </c>
      <c r="AW7" s="143">
        <f t="shared" si="28"/>
        <v>1</v>
      </c>
      <c r="AX7" s="143">
        <f t="shared" si="29"/>
        <v>6160</v>
      </c>
      <c r="AY7" s="72">
        <v>280</v>
      </c>
      <c r="AZ7" s="143">
        <f t="shared" si="30"/>
        <v>21</v>
      </c>
      <c r="BA7" s="143">
        <f t="shared" si="31"/>
        <v>1</v>
      </c>
      <c r="BB7" s="143">
        <f t="shared" si="32"/>
        <v>6160</v>
      </c>
    </row>
    <row r="8" spans="1:54" x14ac:dyDescent="0.35">
      <c r="A8" s="141" t="s">
        <v>83</v>
      </c>
      <c r="B8" s="143">
        <f t="shared" si="33"/>
        <v>96.677579365079367</v>
      </c>
      <c r="C8" s="143">
        <f t="shared" si="34"/>
        <v>1160.1309523809523</v>
      </c>
      <c r="D8" s="167">
        <v>19</v>
      </c>
      <c r="E8" s="166">
        <f t="shared" si="35"/>
        <v>0.1130952380952381</v>
      </c>
      <c r="G8" s="72">
        <v>270</v>
      </c>
      <c r="H8" s="143">
        <f t="shared" si="36"/>
        <v>19</v>
      </c>
      <c r="I8" s="143">
        <f t="shared" si="37"/>
        <v>4.2967813051146377</v>
      </c>
      <c r="J8" s="143">
        <f t="shared" si="38"/>
        <v>6290.1309523809523</v>
      </c>
      <c r="K8" s="72">
        <v>270</v>
      </c>
      <c r="L8" s="143">
        <f t="shared" si="0"/>
        <v>19</v>
      </c>
      <c r="M8" s="143">
        <f t="shared" si="1"/>
        <v>1</v>
      </c>
      <c r="N8" s="143">
        <f t="shared" si="2"/>
        <v>5400</v>
      </c>
      <c r="O8" s="72">
        <v>270</v>
      </c>
      <c r="P8" s="143">
        <f t="shared" si="3"/>
        <v>19</v>
      </c>
      <c r="Q8" s="143">
        <f t="shared" si="4"/>
        <v>1</v>
      </c>
      <c r="R8" s="143">
        <f t="shared" si="5"/>
        <v>5400</v>
      </c>
      <c r="S8" s="72">
        <v>270</v>
      </c>
      <c r="T8" s="143">
        <f t="shared" si="6"/>
        <v>19</v>
      </c>
      <c r="U8" s="143">
        <f t="shared" si="7"/>
        <v>1</v>
      </c>
      <c r="V8" s="143">
        <f t="shared" si="8"/>
        <v>5400</v>
      </c>
      <c r="W8" s="72">
        <v>270</v>
      </c>
      <c r="X8" s="143">
        <f t="shared" si="9"/>
        <v>19</v>
      </c>
      <c r="Y8" s="143">
        <f t="shared" si="10"/>
        <v>1</v>
      </c>
      <c r="Z8" s="143">
        <f t="shared" si="11"/>
        <v>5400</v>
      </c>
      <c r="AA8" s="72">
        <v>270</v>
      </c>
      <c r="AB8" s="143">
        <f t="shared" si="12"/>
        <v>19</v>
      </c>
      <c r="AC8" s="143">
        <f t="shared" si="13"/>
        <v>1</v>
      </c>
      <c r="AD8" s="143">
        <f t="shared" si="14"/>
        <v>5400</v>
      </c>
      <c r="AE8" s="72">
        <v>270</v>
      </c>
      <c r="AF8" s="143">
        <f t="shared" si="15"/>
        <v>19</v>
      </c>
      <c r="AG8" s="143">
        <f t="shared" si="16"/>
        <v>1</v>
      </c>
      <c r="AH8" s="143">
        <f t="shared" si="17"/>
        <v>5400</v>
      </c>
      <c r="AI8" s="72">
        <v>270</v>
      </c>
      <c r="AJ8" s="143">
        <f t="shared" si="18"/>
        <v>19</v>
      </c>
      <c r="AK8" s="143">
        <f t="shared" si="19"/>
        <v>1</v>
      </c>
      <c r="AL8" s="143">
        <f t="shared" si="20"/>
        <v>5400</v>
      </c>
      <c r="AM8" s="72">
        <v>270</v>
      </c>
      <c r="AN8" s="143">
        <f t="shared" si="21"/>
        <v>19</v>
      </c>
      <c r="AO8" s="143">
        <f t="shared" si="22"/>
        <v>1</v>
      </c>
      <c r="AP8" s="143">
        <f t="shared" si="23"/>
        <v>5400</v>
      </c>
      <c r="AQ8" s="72">
        <v>270</v>
      </c>
      <c r="AR8" s="143">
        <f t="shared" si="24"/>
        <v>19</v>
      </c>
      <c r="AS8" s="143">
        <f t="shared" si="25"/>
        <v>1</v>
      </c>
      <c r="AT8" s="143">
        <f t="shared" si="26"/>
        <v>5400</v>
      </c>
      <c r="AU8" s="72">
        <v>270</v>
      </c>
      <c r="AV8" s="143">
        <f t="shared" si="27"/>
        <v>19</v>
      </c>
      <c r="AW8" s="143">
        <f t="shared" si="28"/>
        <v>1</v>
      </c>
      <c r="AX8" s="143">
        <f t="shared" si="29"/>
        <v>5400</v>
      </c>
      <c r="AY8" s="72">
        <v>270</v>
      </c>
      <c r="AZ8" s="143">
        <f t="shared" si="30"/>
        <v>19</v>
      </c>
      <c r="BA8" s="143">
        <f t="shared" si="31"/>
        <v>1</v>
      </c>
      <c r="BB8" s="143">
        <f t="shared" si="32"/>
        <v>5400</v>
      </c>
    </row>
    <row r="9" spans="1:54" x14ac:dyDescent="0.35">
      <c r="A9" s="141" t="s">
        <v>84</v>
      </c>
      <c r="B9" s="143">
        <f t="shared" si="33"/>
        <v>86.500992063492063</v>
      </c>
      <c r="C9" s="143">
        <f t="shared" si="34"/>
        <v>1038.0119047619048</v>
      </c>
      <c r="D9" s="167">
        <v>17</v>
      </c>
      <c r="E9" s="166">
        <f t="shared" si="35"/>
        <v>0.10119047619047619</v>
      </c>
      <c r="G9" s="72">
        <v>260</v>
      </c>
      <c r="H9" s="143">
        <f t="shared" si="36"/>
        <v>17</v>
      </c>
      <c r="I9" s="143">
        <f t="shared" si="37"/>
        <v>3.9923534798534801</v>
      </c>
      <c r="J9" s="143">
        <f t="shared" si="38"/>
        <v>5458.0119047619055</v>
      </c>
      <c r="K9" s="72">
        <v>260</v>
      </c>
      <c r="L9" s="143">
        <f t="shared" si="0"/>
        <v>17</v>
      </c>
      <c r="M9" s="143">
        <f t="shared" si="1"/>
        <v>1</v>
      </c>
      <c r="N9" s="143">
        <f t="shared" si="2"/>
        <v>4680</v>
      </c>
      <c r="O9" s="72">
        <v>260</v>
      </c>
      <c r="P9" s="143">
        <f t="shared" si="3"/>
        <v>17</v>
      </c>
      <c r="Q9" s="143">
        <f t="shared" si="4"/>
        <v>1</v>
      </c>
      <c r="R9" s="143">
        <f t="shared" si="5"/>
        <v>4680</v>
      </c>
      <c r="S9" s="72">
        <v>260</v>
      </c>
      <c r="T9" s="143">
        <f t="shared" si="6"/>
        <v>17</v>
      </c>
      <c r="U9" s="143">
        <f t="shared" si="7"/>
        <v>1</v>
      </c>
      <c r="V9" s="143">
        <f t="shared" si="8"/>
        <v>4680</v>
      </c>
      <c r="W9" s="72">
        <v>260</v>
      </c>
      <c r="X9" s="143">
        <f t="shared" si="9"/>
        <v>17</v>
      </c>
      <c r="Y9" s="143">
        <f t="shared" si="10"/>
        <v>1</v>
      </c>
      <c r="Z9" s="143">
        <f t="shared" si="11"/>
        <v>4680</v>
      </c>
      <c r="AA9" s="72">
        <v>260</v>
      </c>
      <c r="AB9" s="143">
        <f t="shared" si="12"/>
        <v>17</v>
      </c>
      <c r="AC9" s="143">
        <f t="shared" si="13"/>
        <v>1</v>
      </c>
      <c r="AD9" s="143">
        <f t="shared" si="14"/>
        <v>4680</v>
      </c>
      <c r="AE9" s="72">
        <v>260</v>
      </c>
      <c r="AF9" s="143">
        <f t="shared" si="15"/>
        <v>17</v>
      </c>
      <c r="AG9" s="143">
        <f t="shared" si="16"/>
        <v>1</v>
      </c>
      <c r="AH9" s="143">
        <f t="shared" si="17"/>
        <v>4680</v>
      </c>
      <c r="AI9" s="72">
        <v>260</v>
      </c>
      <c r="AJ9" s="143">
        <f t="shared" si="18"/>
        <v>17</v>
      </c>
      <c r="AK9" s="143">
        <f t="shared" si="19"/>
        <v>1</v>
      </c>
      <c r="AL9" s="143">
        <f t="shared" si="20"/>
        <v>4680</v>
      </c>
      <c r="AM9" s="72">
        <v>260</v>
      </c>
      <c r="AN9" s="143">
        <f t="shared" si="21"/>
        <v>17</v>
      </c>
      <c r="AO9" s="143">
        <f t="shared" si="22"/>
        <v>1</v>
      </c>
      <c r="AP9" s="143">
        <f t="shared" si="23"/>
        <v>4680</v>
      </c>
      <c r="AQ9" s="72">
        <v>260</v>
      </c>
      <c r="AR9" s="143">
        <f t="shared" si="24"/>
        <v>17</v>
      </c>
      <c r="AS9" s="143">
        <f t="shared" si="25"/>
        <v>1</v>
      </c>
      <c r="AT9" s="143">
        <f t="shared" si="26"/>
        <v>4680</v>
      </c>
      <c r="AU9" s="72">
        <v>260</v>
      </c>
      <c r="AV9" s="143">
        <f t="shared" si="27"/>
        <v>17</v>
      </c>
      <c r="AW9" s="143">
        <f t="shared" si="28"/>
        <v>1</v>
      </c>
      <c r="AX9" s="143">
        <f t="shared" si="29"/>
        <v>4680</v>
      </c>
      <c r="AY9" s="72">
        <v>260</v>
      </c>
      <c r="AZ9" s="143">
        <f t="shared" si="30"/>
        <v>17</v>
      </c>
      <c r="BA9" s="143">
        <f t="shared" si="31"/>
        <v>1</v>
      </c>
      <c r="BB9" s="143">
        <f t="shared" si="32"/>
        <v>4680</v>
      </c>
    </row>
    <row r="10" spans="1:54" x14ac:dyDescent="0.35">
      <c r="A10" s="141" t="s">
        <v>85</v>
      </c>
      <c r="B10" s="143">
        <f t="shared" si="33"/>
        <v>76.324404761904773</v>
      </c>
      <c r="C10" s="143">
        <f t="shared" si="34"/>
        <v>915.89285714285734</v>
      </c>
      <c r="D10" s="167">
        <v>15</v>
      </c>
      <c r="E10" s="166">
        <f t="shared" si="35"/>
        <v>8.9285714285714288E-2</v>
      </c>
      <c r="G10" s="72">
        <v>250</v>
      </c>
      <c r="H10" s="143">
        <f t="shared" si="36"/>
        <v>15</v>
      </c>
      <c r="I10" s="143">
        <f t="shared" si="37"/>
        <v>3.6635714285714291</v>
      </c>
      <c r="J10" s="143">
        <f t="shared" si="38"/>
        <v>4665.8928571428578</v>
      </c>
      <c r="K10" s="72">
        <v>250</v>
      </c>
      <c r="L10" s="143">
        <f t="shared" si="0"/>
        <v>15</v>
      </c>
      <c r="M10" s="143">
        <f t="shared" si="1"/>
        <v>1</v>
      </c>
      <c r="N10" s="143">
        <f t="shared" si="2"/>
        <v>4000</v>
      </c>
      <c r="O10" s="72">
        <v>250</v>
      </c>
      <c r="P10" s="143">
        <f t="shared" si="3"/>
        <v>15</v>
      </c>
      <c r="Q10" s="143">
        <f t="shared" si="4"/>
        <v>1</v>
      </c>
      <c r="R10" s="143">
        <f t="shared" si="5"/>
        <v>4000</v>
      </c>
      <c r="S10" s="72">
        <v>250</v>
      </c>
      <c r="T10" s="143">
        <f t="shared" si="6"/>
        <v>15</v>
      </c>
      <c r="U10" s="143">
        <f t="shared" si="7"/>
        <v>1</v>
      </c>
      <c r="V10" s="143">
        <f t="shared" si="8"/>
        <v>4000</v>
      </c>
      <c r="W10" s="72">
        <v>250</v>
      </c>
      <c r="X10" s="143">
        <f t="shared" si="9"/>
        <v>15</v>
      </c>
      <c r="Y10" s="143">
        <f t="shared" si="10"/>
        <v>1</v>
      </c>
      <c r="Z10" s="143">
        <f t="shared" si="11"/>
        <v>4000</v>
      </c>
      <c r="AA10" s="72">
        <v>250</v>
      </c>
      <c r="AB10" s="143">
        <f t="shared" si="12"/>
        <v>15</v>
      </c>
      <c r="AC10" s="143">
        <f t="shared" si="13"/>
        <v>1</v>
      </c>
      <c r="AD10" s="143">
        <f t="shared" si="14"/>
        <v>4000</v>
      </c>
      <c r="AE10" s="72">
        <v>250</v>
      </c>
      <c r="AF10" s="143">
        <f t="shared" si="15"/>
        <v>15</v>
      </c>
      <c r="AG10" s="143">
        <f t="shared" si="16"/>
        <v>1</v>
      </c>
      <c r="AH10" s="143">
        <f t="shared" si="17"/>
        <v>4000</v>
      </c>
      <c r="AI10" s="72">
        <v>250</v>
      </c>
      <c r="AJ10" s="143">
        <f t="shared" si="18"/>
        <v>15</v>
      </c>
      <c r="AK10" s="143">
        <f t="shared" si="19"/>
        <v>1</v>
      </c>
      <c r="AL10" s="143">
        <f t="shared" si="20"/>
        <v>4000</v>
      </c>
      <c r="AM10" s="72">
        <v>250</v>
      </c>
      <c r="AN10" s="143">
        <f t="shared" si="21"/>
        <v>15</v>
      </c>
      <c r="AO10" s="143">
        <f t="shared" si="22"/>
        <v>1</v>
      </c>
      <c r="AP10" s="143">
        <f t="shared" si="23"/>
        <v>4000</v>
      </c>
      <c r="AQ10" s="72">
        <v>250</v>
      </c>
      <c r="AR10" s="143">
        <f t="shared" si="24"/>
        <v>15</v>
      </c>
      <c r="AS10" s="143">
        <f t="shared" si="25"/>
        <v>1</v>
      </c>
      <c r="AT10" s="143">
        <f t="shared" si="26"/>
        <v>4000</v>
      </c>
      <c r="AU10" s="72">
        <v>250</v>
      </c>
      <c r="AV10" s="143">
        <f t="shared" si="27"/>
        <v>15</v>
      </c>
      <c r="AW10" s="143">
        <f t="shared" si="28"/>
        <v>1</v>
      </c>
      <c r="AX10" s="143">
        <f t="shared" si="29"/>
        <v>4000</v>
      </c>
      <c r="AY10" s="72">
        <v>250</v>
      </c>
      <c r="AZ10" s="143">
        <f t="shared" si="30"/>
        <v>15</v>
      </c>
      <c r="BA10" s="143">
        <f t="shared" si="31"/>
        <v>1</v>
      </c>
      <c r="BB10" s="143">
        <f t="shared" si="32"/>
        <v>4000</v>
      </c>
    </row>
    <row r="11" spans="1:54" x14ac:dyDescent="0.35">
      <c r="A11" s="141" t="s">
        <v>86</v>
      </c>
      <c r="B11" s="143">
        <f t="shared" si="33"/>
        <v>66.147817460317469</v>
      </c>
      <c r="C11" s="143">
        <f t="shared" si="34"/>
        <v>793.77380952380963</v>
      </c>
      <c r="D11" s="167">
        <v>13</v>
      </c>
      <c r="E11" s="166">
        <f t="shared" si="35"/>
        <v>7.7380952380952384E-2</v>
      </c>
      <c r="G11" s="72">
        <v>240</v>
      </c>
      <c r="H11" s="143">
        <f t="shared" si="36"/>
        <v>13</v>
      </c>
      <c r="I11" s="143">
        <f t="shared" si="37"/>
        <v>3.3073908730158736</v>
      </c>
      <c r="J11" s="143">
        <f t="shared" si="38"/>
        <v>3913.7738095238096</v>
      </c>
      <c r="K11" s="72">
        <v>240</v>
      </c>
      <c r="L11" s="143">
        <f t="shared" si="0"/>
        <v>13</v>
      </c>
      <c r="M11" s="143">
        <f t="shared" si="1"/>
        <v>1</v>
      </c>
      <c r="N11" s="143">
        <f t="shared" si="2"/>
        <v>3360</v>
      </c>
      <c r="O11" s="72">
        <v>240</v>
      </c>
      <c r="P11" s="143">
        <f t="shared" si="3"/>
        <v>13</v>
      </c>
      <c r="Q11" s="143">
        <f t="shared" si="4"/>
        <v>1</v>
      </c>
      <c r="R11" s="143">
        <f t="shared" si="5"/>
        <v>3360</v>
      </c>
      <c r="S11" s="72">
        <v>240</v>
      </c>
      <c r="T11" s="143">
        <f t="shared" si="6"/>
        <v>13</v>
      </c>
      <c r="U11" s="143">
        <f t="shared" si="7"/>
        <v>1</v>
      </c>
      <c r="V11" s="143">
        <f t="shared" si="8"/>
        <v>3360</v>
      </c>
      <c r="W11" s="72">
        <v>240</v>
      </c>
      <c r="X11" s="143">
        <f t="shared" si="9"/>
        <v>13</v>
      </c>
      <c r="Y11" s="143">
        <f t="shared" si="10"/>
        <v>1</v>
      </c>
      <c r="Z11" s="143">
        <f t="shared" si="11"/>
        <v>3360</v>
      </c>
      <c r="AA11" s="72">
        <v>240</v>
      </c>
      <c r="AB11" s="143">
        <f t="shared" si="12"/>
        <v>13</v>
      </c>
      <c r="AC11" s="143">
        <f t="shared" si="13"/>
        <v>1</v>
      </c>
      <c r="AD11" s="143">
        <f t="shared" si="14"/>
        <v>3360</v>
      </c>
      <c r="AE11" s="72">
        <v>240</v>
      </c>
      <c r="AF11" s="143">
        <f t="shared" si="15"/>
        <v>13</v>
      </c>
      <c r="AG11" s="143">
        <f t="shared" si="16"/>
        <v>1</v>
      </c>
      <c r="AH11" s="143">
        <f t="shared" si="17"/>
        <v>3360</v>
      </c>
      <c r="AI11" s="72">
        <v>240</v>
      </c>
      <c r="AJ11" s="143">
        <f t="shared" si="18"/>
        <v>13</v>
      </c>
      <c r="AK11" s="143">
        <f t="shared" si="19"/>
        <v>1</v>
      </c>
      <c r="AL11" s="143">
        <f t="shared" si="20"/>
        <v>3360</v>
      </c>
      <c r="AM11" s="72">
        <v>240</v>
      </c>
      <c r="AN11" s="143">
        <f t="shared" si="21"/>
        <v>13</v>
      </c>
      <c r="AO11" s="143">
        <f t="shared" si="22"/>
        <v>1</v>
      </c>
      <c r="AP11" s="143">
        <f t="shared" si="23"/>
        <v>3360</v>
      </c>
      <c r="AQ11" s="72">
        <v>240</v>
      </c>
      <c r="AR11" s="143">
        <f t="shared" si="24"/>
        <v>13</v>
      </c>
      <c r="AS11" s="143">
        <f t="shared" si="25"/>
        <v>1</v>
      </c>
      <c r="AT11" s="143">
        <f t="shared" si="26"/>
        <v>3360</v>
      </c>
      <c r="AU11" s="72">
        <v>240</v>
      </c>
      <c r="AV11" s="143">
        <f t="shared" si="27"/>
        <v>13</v>
      </c>
      <c r="AW11" s="143">
        <f t="shared" si="28"/>
        <v>1</v>
      </c>
      <c r="AX11" s="143">
        <f t="shared" si="29"/>
        <v>3360</v>
      </c>
      <c r="AY11" s="72">
        <v>240</v>
      </c>
      <c r="AZ11" s="143">
        <f t="shared" si="30"/>
        <v>13</v>
      </c>
      <c r="BA11" s="143">
        <f t="shared" si="31"/>
        <v>1</v>
      </c>
      <c r="BB11" s="143">
        <f t="shared" si="32"/>
        <v>3360</v>
      </c>
    </row>
    <row r="12" spans="1:54" x14ac:dyDescent="0.35">
      <c r="A12" s="141" t="s">
        <v>87</v>
      </c>
      <c r="B12" s="143">
        <f t="shared" si="33"/>
        <v>55.971230158730165</v>
      </c>
      <c r="C12" s="143">
        <f t="shared" si="34"/>
        <v>671.65476190476193</v>
      </c>
      <c r="D12" s="167">
        <v>11</v>
      </c>
      <c r="E12" s="166">
        <f t="shared" si="35"/>
        <v>6.5476190476190479E-2</v>
      </c>
      <c r="G12" s="72">
        <v>230</v>
      </c>
      <c r="H12" s="143">
        <f t="shared" si="36"/>
        <v>11</v>
      </c>
      <c r="I12" s="143">
        <f t="shared" si="37"/>
        <v>2.9202380952380955</v>
      </c>
      <c r="J12" s="143">
        <f t="shared" si="38"/>
        <v>3201.6547619047619</v>
      </c>
      <c r="K12" s="72">
        <v>230</v>
      </c>
      <c r="L12" s="143">
        <f t="shared" si="0"/>
        <v>11</v>
      </c>
      <c r="M12" s="143">
        <f t="shared" si="1"/>
        <v>1</v>
      </c>
      <c r="N12" s="143">
        <f t="shared" si="2"/>
        <v>2760</v>
      </c>
      <c r="O12" s="72">
        <v>230</v>
      </c>
      <c r="P12" s="143">
        <f t="shared" si="3"/>
        <v>11</v>
      </c>
      <c r="Q12" s="143">
        <f t="shared" si="4"/>
        <v>1</v>
      </c>
      <c r="R12" s="143">
        <f t="shared" si="5"/>
        <v>2760</v>
      </c>
      <c r="S12" s="72">
        <v>230</v>
      </c>
      <c r="T12" s="143">
        <f t="shared" si="6"/>
        <v>11</v>
      </c>
      <c r="U12" s="143">
        <f t="shared" si="7"/>
        <v>1</v>
      </c>
      <c r="V12" s="143">
        <f t="shared" si="8"/>
        <v>2760</v>
      </c>
      <c r="W12" s="72">
        <v>230</v>
      </c>
      <c r="X12" s="143">
        <f t="shared" si="9"/>
        <v>11</v>
      </c>
      <c r="Y12" s="143">
        <f t="shared" si="10"/>
        <v>1</v>
      </c>
      <c r="Z12" s="143">
        <f t="shared" si="11"/>
        <v>2760</v>
      </c>
      <c r="AA12" s="72">
        <v>230</v>
      </c>
      <c r="AB12" s="143">
        <f t="shared" si="12"/>
        <v>11</v>
      </c>
      <c r="AC12" s="143">
        <f t="shared" si="13"/>
        <v>1</v>
      </c>
      <c r="AD12" s="143">
        <f t="shared" si="14"/>
        <v>2760</v>
      </c>
      <c r="AE12" s="72">
        <v>230</v>
      </c>
      <c r="AF12" s="143">
        <f t="shared" si="15"/>
        <v>11</v>
      </c>
      <c r="AG12" s="143">
        <f t="shared" si="16"/>
        <v>1</v>
      </c>
      <c r="AH12" s="143">
        <f t="shared" si="17"/>
        <v>2760</v>
      </c>
      <c r="AI12" s="72">
        <v>230</v>
      </c>
      <c r="AJ12" s="143">
        <f t="shared" si="18"/>
        <v>11</v>
      </c>
      <c r="AK12" s="143">
        <f t="shared" si="19"/>
        <v>1</v>
      </c>
      <c r="AL12" s="143">
        <f t="shared" si="20"/>
        <v>2760</v>
      </c>
      <c r="AM12" s="72">
        <v>230</v>
      </c>
      <c r="AN12" s="143">
        <f t="shared" si="21"/>
        <v>11</v>
      </c>
      <c r="AO12" s="143">
        <f t="shared" si="22"/>
        <v>1</v>
      </c>
      <c r="AP12" s="143">
        <f t="shared" si="23"/>
        <v>2760</v>
      </c>
      <c r="AQ12" s="72">
        <v>230</v>
      </c>
      <c r="AR12" s="143">
        <f t="shared" si="24"/>
        <v>11</v>
      </c>
      <c r="AS12" s="143">
        <f t="shared" si="25"/>
        <v>1</v>
      </c>
      <c r="AT12" s="143">
        <f t="shared" si="26"/>
        <v>2760</v>
      </c>
      <c r="AU12" s="72">
        <v>230</v>
      </c>
      <c r="AV12" s="143">
        <f t="shared" si="27"/>
        <v>11</v>
      </c>
      <c r="AW12" s="143">
        <f t="shared" si="28"/>
        <v>1</v>
      </c>
      <c r="AX12" s="143">
        <f t="shared" si="29"/>
        <v>2760</v>
      </c>
      <c r="AY12" s="72">
        <v>230</v>
      </c>
      <c r="AZ12" s="143">
        <f t="shared" si="30"/>
        <v>11</v>
      </c>
      <c r="BA12" s="143">
        <f t="shared" si="31"/>
        <v>1</v>
      </c>
      <c r="BB12" s="143">
        <f t="shared" si="32"/>
        <v>2760</v>
      </c>
    </row>
    <row r="13" spans="1:54" x14ac:dyDescent="0.35">
      <c r="A13" s="141" t="s">
        <v>88</v>
      </c>
      <c r="B13" s="143">
        <f t="shared" si="33"/>
        <v>45.794642857142854</v>
      </c>
      <c r="C13" s="143">
        <f t="shared" si="34"/>
        <v>549.53571428571422</v>
      </c>
      <c r="D13" s="167">
        <v>9</v>
      </c>
      <c r="E13" s="166">
        <f t="shared" si="35"/>
        <v>5.3571428571428568E-2</v>
      </c>
      <c r="G13" s="72">
        <v>220</v>
      </c>
      <c r="H13" s="143">
        <f t="shared" si="36"/>
        <v>9</v>
      </c>
      <c r="I13" s="143">
        <f t="shared" si="37"/>
        <v>2.4978896103896102</v>
      </c>
      <c r="J13" s="143">
        <f t="shared" si="38"/>
        <v>2529.5357142857142</v>
      </c>
      <c r="K13" s="72">
        <v>220</v>
      </c>
      <c r="L13" s="143">
        <f t="shared" si="0"/>
        <v>9</v>
      </c>
      <c r="M13" s="143">
        <f t="shared" si="1"/>
        <v>1</v>
      </c>
      <c r="N13" s="143">
        <f t="shared" si="2"/>
        <v>2200</v>
      </c>
      <c r="O13" s="72">
        <v>220</v>
      </c>
      <c r="P13" s="143">
        <f t="shared" si="3"/>
        <v>9</v>
      </c>
      <c r="Q13" s="143">
        <f t="shared" si="4"/>
        <v>1</v>
      </c>
      <c r="R13" s="143">
        <f t="shared" si="5"/>
        <v>2200</v>
      </c>
      <c r="S13" s="72">
        <v>220</v>
      </c>
      <c r="T13" s="143">
        <f t="shared" si="6"/>
        <v>9</v>
      </c>
      <c r="U13" s="143">
        <f t="shared" si="7"/>
        <v>1</v>
      </c>
      <c r="V13" s="143">
        <f t="shared" si="8"/>
        <v>2200</v>
      </c>
      <c r="W13" s="72">
        <v>220</v>
      </c>
      <c r="X13" s="143">
        <f t="shared" si="9"/>
        <v>9</v>
      </c>
      <c r="Y13" s="143">
        <f t="shared" si="10"/>
        <v>1</v>
      </c>
      <c r="Z13" s="143">
        <f t="shared" si="11"/>
        <v>2200</v>
      </c>
      <c r="AA13" s="72">
        <v>220</v>
      </c>
      <c r="AB13" s="143">
        <f t="shared" si="12"/>
        <v>9</v>
      </c>
      <c r="AC13" s="143">
        <f t="shared" si="13"/>
        <v>1</v>
      </c>
      <c r="AD13" s="143">
        <f t="shared" si="14"/>
        <v>2200</v>
      </c>
      <c r="AE13" s="72">
        <v>220</v>
      </c>
      <c r="AF13" s="143">
        <f t="shared" si="15"/>
        <v>9</v>
      </c>
      <c r="AG13" s="143">
        <f t="shared" si="16"/>
        <v>1</v>
      </c>
      <c r="AH13" s="143">
        <f t="shared" si="17"/>
        <v>2200</v>
      </c>
      <c r="AI13" s="72">
        <v>220</v>
      </c>
      <c r="AJ13" s="143">
        <f t="shared" si="18"/>
        <v>9</v>
      </c>
      <c r="AK13" s="143">
        <f t="shared" si="19"/>
        <v>1</v>
      </c>
      <c r="AL13" s="143">
        <f t="shared" si="20"/>
        <v>2200</v>
      </c>
      <c r="AM13" s="72">
        <v>220</v>
      </c>
      <c r="AN13" s="143">
        <f t="shared" si="21"/>
        <v>9</v>
      </c>
      <c r="AO13" s="143">
        <f t="shared" si="22"/>
        <v>1</v>
      </c>
      <c r="AP13" s="143">
        <f t="shared" si="23"/>
        <v>2200</v>
      </c>
      <c r="AQ13" s="72">
        <v>220</v>
      </c>
      <c r="AR13" s="143">
        <f t="shared" si="24"/>
        <v>9</v>
      </c>
      <c r="AS13" s="143">
        <f t="shared" si="25"/>
        <v>1</v>
      </c>
      <c r="AT13" s="143">
        <f t="shared" si="26"/>
        <v>2200</v>
      </c>
      <c r="AU13" s="72">
        <v>220</v>
      </c>
      <c r="AV13" s="143">
        <f t="shared" si="27"/>
        <v>9</v>
      </c>
      <c r="AW13" s="143">
        <f t="shared" si="28"/>
        <v>1</v>
      </c>
      <c r="AX13" s="143">
        <f t="shared" si="29"/>
        <v>2200</v>
      </c>
      <c r="AY13" s="72">
        <v>220</v>
      </c>
      <c r="AZ13" s="143">
        <f t="shared" si="30"/>
        <v>9</v>
      </c>
      <c r="BA13" s="143">
        <f t="shared" si="31"/>
        <v>1</v>
      </c>
      <c r="BB13" s="143">
        <f t="shared" si="32"/>
        <v>2200</v>
      </c>
    </row>
    <row r="14" spans="1:54" x14ac:dyDescent="0.35">
      <c r="A14" s="141" t="s">
        <v>89</v>
      </c>
      <c r="B14" s="143">
        <f t="shared" si="33"/>
        <v>35.618055555555557</v>
      </c>
      <c r="C14" s="143">
        <f t="shared" si="34"/>
        <v>427.41666666666669</v>
      </c>
      <c r="D14" s="167">
        <v>7</v>
      </c>
      <c r="E14" s="166">
        <f t="shared" si="35"/>
        <v>4.1666666666666664E-2</v>
      </c>
      <c r="G14" s="72">
        <v>210</v>
      </c>
      <c r="H14" s="143">
        <f t="shared" si="36"/>
        <v>7</v>
      </c>
      <c r="I14" s="143">
        <f t="shared" si="37"/>
        <v>2.0353174603174602</v>
      </c>
      <c r="J14" s="143">
        <f t="shared" si="38"/>
        <v>1897.4166666666665</v>
      </c>
      <c r="K14" s="72">
        <v>210</v>
      </c>
      <c r="L14" s="143">
        <f t="shared" si="0"/>
        <v>7</v>
      </c>
      <c r="M14" s="143">
        <f t="shared" si="1"/>
        <v>1</v>
      </c>
      <c r="N14" s="143">
        <f t="shared" si="2"/>
        <v>1680</v>
      </c>
      <c r="O14" s="72">
        <v>210</v>
      </c>
      <c r="P14" s="143">
        <f t="shared" si="3"/>
        <v>7</v>
      </c>
      <c r="Q14" s="143">
        <f t="shared" si="4"/>
        <v>1</v>
      </c>
      <c r="R14" s="143">
        <f t="shared" si="5"/>
        <v>1680</v>
      </c>
      <c r="S14" s="72">
        <v>210</v>
      </c>
      <c r="T14" s="143">
        <f t="shared" si="6"/>
        <v>7</v>
      </c>
      <c r="U14" s="143">
        <f t="shared" si="7"/>
        <v>1</v>
      </c>
      <c r="V14" s="143">
        <f t="shared" si="8"/>
        <v>1680</v>
      </c>
      <c r="W14" s="72">
        <v>210</v>
      </c>
      <c r="X14" s="143">
        <f t="shared" si="9"/>
        <v>7</v>
      </c>
      <c r="Y14" s="143">
        <f t="shared" si="10"/>
        <v>1</v>
      </c>
      <c r="Z14" s="143">
        <f t="shared" si="11"/>
        <v>1680</v>
      </c>
      <c r="AA14" s="72">
        <v>210</v>
      </c>
      <c r="AB14" s="143">
        <f t="shared" si="12"/>
        <v>7</v>
      </c>
      <c r="AC14" s="143">
        <f t="shared" si="13"/>
        <v>1</v>
      </c>
      <c r="AD14" s="143">
        <f t="shared" si="14"/>
        <v>1680</v>
      </c>
      <c r="AE14" s="72">
        <v>210</v>
      </c>
      <c r="AF14" s="143">
        <f t="shared" si="15"/>
        <v>7</v>
      </c>
      <c r="AG14" s="143">
        <f t="shared" si="16"/>
        <v>1</v>
      </c>
      <c r="AH14" s="143">
        <f t="shared" si="17"/>
        <v>1680</v>
      </c>
      <c r="AI14" s="72">
        <v>210</v>
      </c>
      <c r="AJ14" s="143">
        <f t="shared" si="18"/>
        <v>7</v>
      </c>
      <c r="AK14" s="143">
        <f t="shared" si="19"/>
        <v>1</v>
      </c>
      <c r="AL14" s="143">
        <f t="shared" si="20"/>
        <v>1680</v>
      </c>
      <c r="AM14" s="72">
        <v>210</v>
      </c>
      <c r="AN14" s="143">
        <f t="shared" si="21"/>
        <v>7</v>
      </c>
      <c r="AO14" s="143">
        <f t="shared" si="22"/>
        <v>1</v>
      </c>
      <c r="AP14" s="143">
        <f t="shared" si="23"/>
        <v>1680</v>
      </c>
      <c r="AQ14" s="72">
        <v>210</v>
      </c>
      <c r="AR14" s="143">
        <f t="shared" si="24"/>
        <v>7</v>
      </c>
      <c r="AS14" s="143">
        <f t="shared" si="25"/>
        <v>1</v>
      </c>
      <c r="AT14" s="143">
        <f t="shared" si="26"/>
        <v>1680</v>
      </c>
      <c r="AU14" s="72">
        <v>210</v>
      </c>
      <c r="AV14" s="143">
        <f t="shared" si="27"/>
        <v>7</v>
      </c>
      <c r="AW14" s="143">
        <f t="shared" si="28"/>
        <v>1</v>
      </c>
      <c r="AX14" s="143">
        <f t="shared" si="29"/>
        <v>1680</v>
      </c>
      <c r="AY14" s="72">
        <v>210</v>
      </c>
      <c r="AZ14" s="143">
        <f t="shared" si="30"/>
        <v>7</v>
      </c>
      <c r="BA14" s="143">
        <f t="shared" si="31"/>
        <v>1</v>
      </c>
      <c r="BB14" s="143">
        <f t="shared" si="32"/>
        <v>1680</v>
      </c>
    </row>
    <row r="15" spans="1:54" x14ac:dyDescent="0.35">
      <c r="A15" s="141" t="s">
        <v>90</v>
      </c>
      <c r="B15" s="143">
        <f t="shared" si="33"/>
        <v>25.441468253968253</v>
      </c>
      <c r="C15" s="143">
        <f t="shared" si="34"/>
        <v>305.29761904761904</v>
      </c>
      <c r="D15" s="167">
        <v>5</v>
      </c>
      <c r="E15" s="166">
        <f t="shared" si="35"/>
        <v>2.976190476190476E-2</v>
      </c>
      <c r="G15" s="72">
        <v>200</v>
      </c>
      <c r="H15" s="143">
        <f t="shared" si="36"/>
        <v>5</v>
      </c>
      <c r="I15" s="143">
        <f t="shared" si="37"/>
        <v>1.5264880952380953</v>
      </c>
      <c r="J15" s="143">
        <f t="shared" si="38"/>
        <v>1305.297619047619</v>
      </c>
      <c r="K15" s="72">
        <v>200</v>
      </c>
      <c r="L15" s="143">
        <f t="shared" si="0"/>
        <v>5</v>
      </c>
      <c r="M15" s="143">
        <f t="shared" si="1"/>
        <v>1</v>
      </c>
      <c r="N15" s="143">
        <f t="shared" si="2"/>
        <v>1200</v>
      </c>
      <c r="O15" s="72">
        <v>200</v>
      </c>
      <c r="P15" s="143">
        <f t="shared" si="3"/>
        <v>5</v>
      </c>
      <c r="Q15" s="143">
        <f t="shared" si="4"/>
        <v>1</v>
      </c>
      <c r="R15" s="143">
        <f t="shared" si="5"/>
        <v>1200</v>
      </c>
      <c r="S15" s="72">
        <v>200</v>
      </c>
      <c r="T15" s="143">
        <f t="shared" si="6"/>
        <v>5</v>
      </c>
      <c r="U15" s="143">
        <f t="shared" si="7"/>
        <v>1</v>
      </c>
      <c r="V15" s="143">
        <f t="shared" si="8"/>
        <v>1200</v>
      </c>
      <c r="W15" s="72">
        <v>200</v>
      </c>
      <c r="X15" s="143">
        <f t="shared" si="9"/>
        <v>5</v>
      </c>
      <c r="Y15" s="143">
        <f t="shared" si="10"/>
        <v>1</v>
      </c>
      <c r="Z15" s="143">
        <f t="shared" si="11"/>
        <v>1200</v>
      </c>
      <c r="AA15" s="72">
        <v>200</v>
      </c>
      <c r="AB15" s="143">
        <f t="shared" si="12"/>
        <v>5</v>
      </c>
      <c r="AC15" s="143">
        <f t="shared" si="13"/>
        <v>1</v>
      </c>
      <c r="AD15" s="143">
        <f t="shared" si="14"/>
        <v>1200</v>
      </c>
      <c r="AE15" s="72">
        <v>200</v>
      </c>
      <c r="AF15" s="143">
        <f t="shared" si="15"/>
        <v>5</v>
      </c>
      <c r="AG15" s="143">
        <f t="shared" si="16"/>
        <v>1</v>
      </c>
      <c r="AH15" s="143">
        <f t="shared" si="17"/>
        <v>1200</v>
      </c>
      <c r="AI15" s="72">
        <v>200</v>
      </c>
      <c r="AJ15" s="143">
        <f t="shared" si="18"/>
        <v>5</v>
      </c>
      <c r="AK15" s="143">
        <f t="shared" si="19"/>
        <v>1</v>
      </c>
      <c r="AL15" s="143">
        <f t="shared" si="20"/>
        <v>1200</v>
      </c>
      <c r="AM15" s="72">
        <v>200</v>
      </c>
      <c r="AN15" s="143">
        <f t="shared" si="21"/>
        <v>5</v>
      </c>
      <c r="AO15" s="143">
        <f t="shared" si="22"/>
        <v>1</v>
      </c>
      <c r="AP15" s="143">
        <f t="shared" si="23"/>
        <v>1200</v>
      </c>
      <c r="AQ15" s="72">
        <v>200</v>
      </c>
      <c r="AR15" s="143">
        <f t="shared" si="24"/>
        <v>5</v>
      </c>
      <c r="AS15" s="143">
        <f t="shared" si="25"/>
        <v>1</v>
      </c>
      <c r="AT15" s="143">
        <f t="shared" si="26"/>
        <v>1200</v>
      </c>
      <c r="AU15" s="72">
        <v>200</v>
      </c>
      <c r="AV15" s="143">
        <f t="shared" si="27"/>
        <v>5</v>
      </c>
      <c r="AW15" s="143">
        <f t="shared" si="28"/>
        <v>1</v>
      </c>
      <c r="AX15" s="143">
        <f t="shared" si="29"/>
        <v>1200</v>
      </c>
      <c r="AY15" s="72">
        <v>200</v>
      </c>
      <c r="AZ15" s="143">
        <f t="shared" si="30"/>
        <v>5</v>
      </c>
      <c r="BA15" s="143">
        <f t="shared" si="31"/>
        <v>1</v>
      </c>
      <c r="BB15" s="143">
        <f t="shared" si="32"/>
        <v>1200</v>
      </c>
    </row>
    <row r="16" spans="1:54" x14ac:dyDescent="0.35">
      <c r="A16" s="141" t="s">
        <v>91</v>
      </c>
      <c r="B16" s="143">
        <f t="shared" si="33"/>
        <v>15.264880952380953</v>
      </c>
      <c r="C16" s="143">
        <f t="shared" si="34"/>
        <v>183.17857142857144</v>
      </c>
      <c r="D16" s="167">
        <v>3</v>
      </c>
      <c r="E16" s="166">
        <f t="shared" si="35"/>
        <v>1.7857142857142856E-2</v>
      </c>
      <c r="G16" s="72">
        <v>190</v>
      </c>
      <c r="H16" s="143">
        <f>D16</f>
        <v>3</v>
      </c>
      <c r="I16" s="143">
        <f t="shared" si="37"/>
        <v>0.96409774436090234</v>
      </c>
      <c r="J16" s="143">
        <f t="shared" si="38"/>
        <v>753.17857142857144</v>
      </c>
      <c r="K16" s="72">
        <v>190</v>
      </c>
      <c r="L16" s="143">
        <f t="shared" si="0"/>
        <v>3</v>
      </c>
      <c r="M16" s="143">
        <f t="shared" si="1"/>
        <v>1</v>
      </c>
      <c r="N16" s="143">
        <f t="shared" si="2"/>
        <v>760</v>
      </c>
      <c r="O16" s="72">
        <v>190</v>
      </c>
      <c r="P16" s="143">
        <f t="shared" si="3"/>
        <v>3</v>
      </c>
      <c r="Q16" s="143">
        <f t="shared" si="4"/>
        <v>1</v>
      </c>
      <c r="R16" s="143">
        <f t="shared" si="5"/>
        <v>760</v>
      </c>
      <c r="S16" s="72">
        <v>190</v>
      </c>
      <c r="T16" s="143">
        <f t="shared" si="6"/>
        <v>3</v>
      </c>
      <c r="U16" s="143">
        <f t="shared" si="7"/>
        <v>1</v>
      </c>
      <c r="V16" s="143">
        <f t="shared" si="8"/>
        <v>760</v>
      </c>
      <c r="W16" s="72">
        <v>190</v>
      </c>
      <c r="X16" s="143">
        <f t="shared" si="9"/>
        <v>3</v>
      </c>
      <c r="Y16" s="143">
        <f t="shared" si="10"/>
        <v>1</v>
      </c>
      <c r="Z16" s="143">
        <f t="shared" si="11"/>
        <v>760</v>
      </c>
      <c r="AA16" s="72">
        <v>190</v>
      </c>
      <c r="AB16" s="143">
        <f t="shared" si="12"/>
        <v>3</v>
      </c>
      <c r="AC16" s="143">
        <f t="shared" si="13"/>
        <v>1</v>
      </c>
      <c r="AD16" s="143">
        <f t="shared" si="14"/>
        <v>760</v>
      </c>
      <c r="AE16" s="72">
        <v>190</v>
      </c>
      <c r="AF16" s="143">
        <f t="shared" si="15"/>
        <v>3</v>
      </c>
      <c r="AG16" s="143">
        <f t="shared" si="16"/>
        <v>1</v>
      </c>
      <c r="AH16" s="143">
        <f t="shared" si="17"/>
        <v>760</v>
      </c>
      <c r="AI16" s="72">
        <v>190</v>
      </c>
      <c r="AJ16" s="143">
        <f t="shared" si="18"/>
        <v>3</v>
      </c>
      <c r="AK16" s="143">
        <f t="shared" si="19"/>
        <v>1</v>
      </c>
      <c r="AL16" s="143">
        <f t="shared" si="20"/>
        <v>760</v>
      </c>
      <c r="AM16" s="72">
        <v>190</v>
      </c>
      <c r="AN16" s="143">
        <f t="shared" si="21"/>
        <v>3</v>
      </c>
      <c r="AO16" s="143">
        <f t="shared" si="22"/>
        <v>1</v>
      </c>
      <c r="AP16" s="143">
        <f t="shared" si="23"/>
        <v>760</v>
      </c>
      <c r="AQ16" s="72">
        <v>190</v>
      </c>
      <c r="AR16" s="143">
        <f t="shared" si="24"/>
        <v>3</v>
      </c>
      <c r="AS16" s="143">
        <f t="shared" si="25"/>
        <v>1</v>
      </c>
      <c r="AT16" s="143">
        <f t="shared" si="26"/>
        <v>760</v>
      </c>
      <c r="AU16" s="72">
        <v>190</v>
      </c>
      <c r="AV16" s="143">
        <f t="shared" si="27"/>
        <v>3</v>
      </c>
      <c r="AW16" s="143">
        <f t="shared" si="28"/>
        <v>1</v>
      </c>
      <c r="AX16" s="143">
        <f t="shared" si="29"/>
        <v>760</v>
      </c>
      <c r="AY16" s="72">
        <v>190</v>
      </c>
      <c r="AZ16" s="143">
        <f t="shared" si="30"/>
        <v>3</v>
      </c>
      <c r="BA16" s="143">
        <f t="shared" si="31"/>
        <v>1</v>
      </c>
      <c r="BB16" s="143">
        <f t="shared" si="32"/>
        <v>760</v>
      </c>
    </row>
    <row r="17" spans="1:54" x14ac:dyDescent="0.35">
      <c r="A17" s="141" t="s">
        <v>116</v>
      </c>
      <c r="B17" s="143">
        <f>SUM(B5:B16)</f>
        <v>854.83333333333348</v>
      </c>
      <c r="C17" s="169">
        <f>SUM(C5:C16)</f>
        <v>10257.999999999996</v>
      </c>
      <c r="D17" s="168">
        <f>SUM(D5:D16)</f>
        <v>168</v>
      </c>
      <c r="E17" s="88">
        <f>SUM(E5:E16)</f>
        <v>1</v>
      </c>
      <c r="G17" s="200" t="s">
        <v>174</v>
      </c>
      <c r="H17" s="200"/>
      <c r="I17" s="201"/>
      <c r="J17" s="143">
        <f>SUM(J5:J16)</f>
        <v>54278.000000000007</v>
      </c>
      <c r="K17" s="199" t="s">
        <v>174</v>
      </c>
      <c r="L17" s="200"/>
      <c r="M17" s="201"/>
      <c r="N17" s="143">
        <f>SUM(N5:N16)</f>
        <v>46960</v>
      </c>
      <c r="O17" s="199" t="s">
        <v>174</v>
      </c>
      <c r="P17" s="200"/>
      <c r="Q17" s="201"/>
      <c r="R17" s="143">
        <f>SUM(R5:R16)</f>
        <v>46960</v>
      </c>
      <c r="S17" s="199" t="s">
        <v>174</v>
      </c>
      <c r="T17" s="200"/>
      <c r="U17" s="201"/>
      <c r="V17" s="143">
        <f>SUM(V5:V16)</f>
        <v>46960</v>
      </c>
      <c r="W17" s="199" t="s">
        <v>174</v>
      </c>
      <c r="X17" s="200"/>
      <c r="Y17" s="201"/>
      <c r="Z17" s="143">
        <f>SUM(Z5:Z16)</f>
        <v>46960</v>
      </c>
      <c r="AA17" s="199" t="s">
        <v>174</v>
      </c>
      <c r="AB17" s="200"/>
      <c r="AC17" s="201"/>
      <c r="AD17" s="143">
        <f>SUM(AD5:AD16)</f>
        <v>46960</v>
      </c>
      <c r="AE17" s="199" t="s">
        <v>174</v>
      </c>
      <c r="AF17" s="200"/>
      <c r="AG17" s="201"/>
      <c r="AH17" s="143">
        <f>SUM(AH5:AH16)</f>
        <v>46960</v>
      </c>
      <c r="AI17" s="199" t="s">
        <v>174</v>
      </c>
      <c r="AJ17" s="200"/>
      <c r="AK17" s="201"/>
      <c r="AL17" s="143">
        <f>SUM(AL5:AL16)</f>
        <v>46960</v>
      </c>
      <c r="AM17" s="199" t="s">
        <v>174</v>
      </c>
      <c r="AN17" s="200"/>
      <c r="AO17" s="201"/>
      <c r="AP17" s="143">
        <f>SUM(AP5:AP16)</f>
        <v>46960</v>
      </c>
      <c r="AQ17" s="199" t="s">
        <v>174</v>
      </c>
      <c r="AR17" s="200"/>
      <c r="AS17" s="201"/>
      <c r="AT17" s="143">
        <f>SUM(AT5:AT16)</f>
        <v>46960</v>
      </c>
      <c r="AU17" s="199" t="s">
        <v>174</v>
      </c>
      <c r="AV17" s="200"/>
      <c r="AW17" s="201"/>
      <c r="AX17" s="143">
        <f>SUM(AX5:AX16)</f>
        <v>46960</v>
      </c>
      <c r="AY17" s="199" t="s">
        <v>174</v>
      </c>
      <c r="AZ17" s="200"/>
      <c r="BA17" s="201"/>
      <c r="BB17" s="143">
        <f>SUM(BB5:BB16)</f>
        <v>46960</v>
      </c>
    </row>
    <row r="18" spans="1:54" x14ac:dyDescent="0.35">
      <c r="B18" s="139"/>
    </row>
  </sheetData>
  <mergeCells count="24">
    <mergeCell ref="AM3:AP3"/>
    <mergeCell ref="AQ3:AT3"/>
    <mergeCell ref="AU3:AX3"/>
    <mergeCell ref="G3:J3"/>
    <mergeCell ref="K3:N3"/>
    <mergeCell ref="O3:R3"/>
    <mergeCell ref="S3:V3"/>
    <mergeCell ref="W3:Z3"/>
    <mergeCell ref="AQ17:AS17"/>
    <mergeCell ref="AU17:AW17"/>
    <mergeCell ref="AY17:BA17"/>
    <mergeCell ref="AY3:BB3"/>
    <mergeCell ref="G17:I17"/>
    <mergeCell ref="K17:M17"/>
    <mergeCell ref="O17:Q17"/>
    <mergeCell ref="S17:U17"/>
    <mergeCell ref="W17:Y17"/>
    <mergeCell ref="AA17:AC17"/>
    <mergeCell ref="AE17:AG17"/>
    <mergeCell ref="AI17:AK17"/>
    <mergeCell ref="AM17:AO17"/>
    <mergeCell ref="AA3:AD3"/>
    <mergeCell ref="AE3:AH3"/>
    <mergeCell ref="AI3:AL3"/>
  </mergeCells>
  <phoneticPr fontId="2" type="noConversion"/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66E42-16C7-45D8-99CA-9F34D4B050C0}">
  <dimension ref="B2:P8"/>
  <sheetViews>
    <sheetView workbookViewId="0">
      <selection activeCell="C5" sqref="C5"/>
    </sheetView>
  </sheetViews>
  <sheetFormatPr defaultRowHeight="14.5" x14ac:dyDescent="0.35"/>
  <cols>
    <col min="2" max="2" width="12.453125" bestFit="1" customWidth="1"/>
    <col min="3" max="14" width="11.08984375" bestFit="1" customWidth="1"/>
  </cols>
  <sheetData>
    <row r="2" spans="2:16" x14ac:dyDescent="0.35">
      <c r="C2" t="s">
        <v>171</v>
      </c>
      <c r="D2" t="s">
        <v>175</v>
      </c>
      <c r="E2" t="s">
        <v>176</v>
      </c>
      <c r="F2" t="s">
        <v>177</v>
      </c>
      <c r="G2" t="s">
        <v>178</v>
      </c>
      <c r="H2" t="s">
        <v>179</v>
      </c>
      <c r="I2" t="s">
        <v>180</v>
      </c>
      <c r="J2" t="s">
        <v>181</v>
      </c>
      <c r="K2" t="s">
        <v>182</v>
      </c>
      <c r="L2" t="s">
        <v>183</v>
      </c>
      <c r="M2" t="s">
        <v>184</v>
      </c>
      <c r="N2" t="s">
        <v>185</v>
      </c>
    </row>
    <row r="3" spans="2:16" x14ac:dyDescent="0.35">
      <c r="B3" t="s">
        <v>186</v>
      </c>
      <c r="C3" s="150">
        <v>279260</v>
      </c>
      <c r="D3" s="164">
        <v>279260</v>
      </c>
      <c r="E3" s="156">
        <v>279260</v>
      </c>
      <c r="F3" s="143">
        <v>279260</v>
      </c>
      <c r="G3" s="156">
        <v>279260</v>
      </c>
      <c r="H3" s="143">
        <v>279260</v>
      </c>
      <c r="I3" s="156">
        <v>279260</v>
      </c>
      <c r="J3" s="143">
        <v>279260</v>
      </c>
      <c r="K3" s="156">
        <v>279260</v>
      </c>
      <c r="L3" s="143">
        <v>279260</v>
      </c>
      <c r="M3" s="156">
        <v>279260</v>
      </c>
      <c r="N3" s="143">
        <v>279260</v>
      </c>
    </row>
    <row r="4" spans="2:16" x14ac:dyDescent="0.35">
      <c r="B4" t="s">
        <v>187</v>
      </c>
      <c r="C4" s="143">
        <f>Despesas!J17</f>
        <v>54278.000000000007</v>
      </c>
      <c r="D4" s="143">
        <f>Despesas!N17</f>
        <v>46960</v>
      </c>
      <c r="E4" s="143">
        <f>Despesas!R17</f>
        <v>46960</v>
      </c>
      <c r="F4" s="143">
        <f>Despesas!V17</f>
        <v>46960</v>
      </c>
      <c r="G4" s="143">
        <f>Despesas!Z17</f>
        <v>46960</v>
      </c>
      <c r="H4" s="143">
        <f>Despesas!AD17</f>
        <v>46960</v>
      </c>
      <c r="I4" s="143">
        <f>Despesas!AH17</f>
        <v>46960</v>
      </c>
      <c r="J4" s="143">
        <f>Despesas!AL17</f>
        <v>46960</v>
      </c>
      <c r="K4" s="143">
        <f>Despesas!AP17</f>
        <v>46960</v>
      </c>
      <c r="L4" s="143">
        <f>Despesas!AT17</f>
        <v>46960</v>
      </c>
      <c r="M4" s="143">
        <f>Despesas!AX17</f>
        <v>46960</v>
      </c>
      <c r="N4" s="143">
        <f>Despesas!BB17</f>
        <v>46960</v>
      </c>
    </row>
    <row r="5" spans="2:16" x14ac:dyDescent="0.35">
      <c r="B5" t="s">
        <v>188</v>
      </c>
      <c r="C5" s="143">
        <f>C3-C4</f>
        <v>224982</v>
      </c>
      <c r="D5" s="143">
        <f t="shared" ref="D5:N5" si="0">D3-D4</f>
        <v>232300</v>
      </c>
      <c r="E5" s="143">
        <f t="shared" si="0"/>
        <v>232300</v>
      </c>
      <c r="F5" s="143">
        <f t="shared" si="0"/>
        <v>232300</v>
      </c>
      <c r="G5" s="143">
        <f t="shared" si="0"/>
        <v>232300</v>
      </c>
      <c r="H5" s="143">
        <f t="shared" si="0"/>
        <v>232300</v>
      </c>
      <c r="I5" s="143">
        <f t="shared" si="0"/>
        <v>232300</v>
      </c>
      <c r="J5" s="143">
        <f t="shared" si="0"/>
        <v>232300</v>
      </c>
      <c r="K5" s="143">
        <f t="shared" si="0"/>
        <v>232300</v>
      </c>
      <c r="L5" s="143">
        <f t="shared" si="0"/>
        <v>232300</v>
      </c>
      <c r="M5" s="143">
        <f t="shared" si="0"/>
        <v>232300</v>
      </c>
      <c r="N5" s="143">
        <f t="shared" si="0"/>
        <v>232300</v>
      </c>
    </row>
    <row r="8" spans="2:16" x14ac:dyDescent="0.35">
      <c r="P8" t="s">
        <v>189</v>
      </c>
    </row>
  </sheetData>
  <phoneticPr fontId="2" type="noConversion"/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0F3F0-9A11-4C9B-8192-00758AAFF171}">
  <dimension ref="B1:P22"/>
  <sheetViews>
    <sheetView zoomScale="130" zoomScaleNormal="130" workbookViewId="0">
      <selection activeCell="C10" sqref="C10"/>
    </sheetView>
  </sheetViews>
  <sheetFormatPr defaultRowHeight="14.5" x14ac:dyDescent="0.35"/>
  <cols>
    <col min="2" max="2" width="24.90625" bestFit="1" customWidth="1"/>
    <col min="3" max="3" width="17.08984375" bestFit="1" customWidth="1"/>
    <col min="4" max="15" width="12.6328125" bestFit="1" customWidth="1"/>
  </cols>
  <sheetData>
    <row r="1" spans="2:16" x14ac:dyDescent="0.35">
      <c r="B1" t="s">
        <v>190</v>
      </c>
    </row>
    <row r="2" spans="2:16" x14ac:dyDescent="0.35">
      <c r="C2" t="s">
        <v>194</v>
      </c>
      <c r="D2" t="s">
        <v>195</v>
      </c>
      <c r="E2" t="s">
        <v>196</v>
      </c>
      <c r="F2" t="s">
        <v>197</v>
      </c>
      <c r="G2" t="s">
        <v>198</v>
      </c>
      <c r="H2" t="s">
        <v>199</v>
      </c>
      <c r="I2" t="s">
        <v>200</v>
      </c>
      <c r="J2" t="s">
        <v>201</v>
      </c>
      <c r="K2" t="s">
        <v>202</v>
      </c>
      <c r="L2" t="s">
        <v>203</v>
      </c>
      <c r="M2" t="s">
        <v>204</v>
      </c>
      <c r="N2" t="s">
        <v>205</v>
      </c>
      <c r="O2" t="s">
        <v>206</v>
      </c>
    </row>
    <row r="3" spans="2:16" x14ac:dyDescent="0.35">
      <c r="B3" t="s">
        <v>191</v>
      </c>
      <c r="C3" s="170">
        <v>-500000</v>
      </c>
      <c r="D3" s="139">
        <f>'Projeção do Fluxo de Caixa'!C5</f>
        <v>224982</v>
      </c>
      <c r="E3" s="139">
        <f>'Projeção do Fluxo de Caixa'!D5</f>
        <v>232300</v>
      </c>
      <c r="F3" s="139">
        <f>'Projeção do Fluxo de Caixa'!E5</f>
        <v>232300</v>
      </c>
      <c r="G3" s="139">
        <f>'Projeção do Fluxo de Caixa'!F5</f>
        <v>232300</v>
      </c>
      <c r="H3" s="139">
        <f>'Projeção do Fluxo de Caixa'!G5</f>
        <v>232300</v>
      </c>
      <c r="I3" s="139">
        <f>'Projeção do Fluxo de Caixa'!H5</f>
        <v>232300</v>
      </c>
      <c r="J3" s="139">
        <f>'Projeção do Fluxo de Caixa'!I5</f>
        <v>232300</v>
      </c>
      <c r="K3" s="139">
        <f>'Projeção do Fluxo de Caixa'!J5</f>
        <v>232300</v>
      </c>
      <c r="L3" s="139">
        <f>'Projeção do Fluxo de Caixa'!K5</f>
        <v>232300</v>
      </c>
      <c r="M3" s="139">
        <f>'Projeção do Fluxo de Caixa'!L5</f>
        <v>232300</v>
      </c>
      <c r="N3" s="139">
        <f>'Projeção do Fluxo de Caixa'!M5</f>
        <v>232300</v>
      </c>
      <c r="O3" s="139">
        <f>'Projeção do Fluxo de Caixa'!N5</f>
        <v>232300</v>
      </c>
      <c r="P3" s="139"/>
    </row>
    <row r="4" spans="2:16" x14ac:dyDescent="0.35">
      <c r="B4" t="s">
        <v>192</v>
      </c>
      <c r="D4" s="139">
        <f>C3+D3</f>
        <v>-275018</v>
      </c>
      <c r="E4" s="139">
        <f t="shared" ref="E4:O4" si="0">E3+D4</f>
        <v>-42718</v>
      </c>
      <c r="F4" s="139">
        <f t="shared" si="0"/>
        <v>189582</v>
      </c>
      <c r="G4" s="139">
        <f t="shared" si="0"/>
        <v>421882</v>
      </c>
      <c r="H4" s="139">
        <f t="shared" si="0"/>
        <v>654182</v>
      </c>
      <c r="I4" s="139">
        <f t="shared" si="0"/>
        <v>886482</v>
      </c>
      <c r="J4" s="139">
        <f t="shared" si="0"/>
        <v>1118782</v>
      </c>
      <c r="K4" s="139">
        <f t="shared" si="0"/>
        <v>1351082</v>
      </c>
      <c r="L4" s="139">
        <f t="shared" si="0"/>
        <v>1583382</v>
      </c>
      <c r="M4" s="139">
        <f t="shared" si="0"/>
        <v>1815682</v>
      </c>
      <c r="N4" s="139">
        <f t="shared" si="0"/>
        <v>2047982</v>
      </c>
      <c r="O4" s="139">
        <f t="shared" si="0"/>
        <v>2280282</v>
      </c>
    </row>
    <row r="5" spans="2:16" x14ac:dyDescent="0.35">
      <c r="B5" t="s">
        <v>193</v>
      </c>
      <c r="D5" s="139">
        <f>D3/$C$6</f>
        <v>204529.09090909088</v>
      </c>
      <c r="E5" s="139">
        <f t="shared" ref="E5:O5" si="1">E3/$C$6</f>
        <v>211181.81818181818</v>
      </c>
      <c r="F5" s="139">
        <f t="shared" si="1"/>
        <v>211181.81818181818</v>
      </c>
      <c r="G5" s="139">
        <f t="shared" si="1"/>
        <v>211181.81818181818</v>
      </c>
      <c r="H5" s="139">
        <f t="shared" si="1"/>
        <v>211181.81818181818</v>
      </c>
      <c r="I5" s="139">
        <f t="shared" si="1"/>
        <v>211181.81818181818</v>
      </c>
      <c r="J5" s="139">
        <f t="shared" si="1"/>
        <v>211181.81818181818</v>
      </c>
      <c r="K5" s="139">
        <f t="shared" si="1"/>
        <v>211181.81818181818</v>
      </c>
      <c r="L5" s="139">
        <f t="shared" si="1"/>
        <v>211181.81818181818</v>
      </c>
      <c r="M5" s="139">
        <f t="shared" si="1"/>
        <v>211181.81818181818</v>
      </c>
      <c r="N5" s="139">
        <f t="shared" si="1"/>
        <v>211181.81818181818</v>
      </c>
      <c r="O5" s="139">
        <f t="shared" si="1"/>
        <v>211181.81818181818</v>
      </c>
    </row>
    <row r="6" spans="2:16" x14ac:dyDescent="0.35">
      <c r="B6" s="171" t="s">
        <v>207</v>
      </c>
      <c r="C6" s="177">
        <v>1.1000000000000001</v>
      </c>
      <c r="D6" s="139">
        <f>C3+D5</f>
        <v>-295470.90909090912</v>
      </c>
      <c r="E6" s="139">
        <f>D6+E5</f>
        <v>-84289.090909090941</v>
      </c>
      <c r="F6" s="139">
        <f t="shared" ref="F6:O6" si="2">E6+F5</f>
        <v>126892.72727272724</v>
      </c>
      <c r="G6" s="139">
        <f t="shared" si="2"/>
        <v>338074.54545454541</v>
      </c>
      <c r="H6" s="139">
        <f t="shared" si="2"/>
        <v>549256.36363636353</v>
      </c>
      <c r="I6" s="139">
        <f t="shared" si="2"/>
        <v>760438.18181818165</v>
      </c>
      <c r="J6" s="139">
        <f t="shared" si="2"/>
        <v>971619.99999999977</v>
      </c>
      <c r="K6" s="139">
        <f t="shared" si="2"/>
        <v>1182801.8181818179</v>
      </c>
      <c r="L6" s="139">
        <f t="shared" si="2"/>
        <v>1393983.636363636</v>
      </c>
      <c r="M6" s="139">
        <f t="shared" si="2"/>
        <v>1605165.4545454541</v>
      </c>
      <c r="N6" s="139">
        <f t="shared" si="2"/>
        <v>1816347.2727272722</v>
      </c>
      <c r="O6" s="139">
        <f t="shared" si="2"/>
        <v>2027529.0909090904</v>
      </c>
    </row>
    <row r="7" spans="2:16" x14ac:dyDescent="0.35">
      <c r="B7" t="s">
        <v>210</v>
      </c>
      <c r="C7" s="171" t="s">
        <v>214</v>
      </c>
    </row>
    <row r="8" spans="2:16" x14ac:dyDescent="0.35">
      <c r="B8" t="s">
        <v>207</v>
      </c>
      <c r="C8" s="178">
        <v>0.1</v>
      </c>
    </row>
    <row r="10" spans="2:16" x14ac:dyDescent="0.35">
      <c r="B10" s="141" t="s">
        <v>208</v>
      </c>
      <c r="C10" s="175">
        <f>NPV(C8,D3:O3)+C3</f>
        <v>1076167.8831861131</v>
      </c>
      <c r="D10" s="141" t="s">
        <v>212</v>
      </c>
      <c r="F10" s="180"/>
      <c r="I10" s="139"/>
    </row>
    <row r="15" spans="2:16" x14ac:dyDescent="0.35">
      <c r="K15" s="172"/>
    </row>
    <row r="16" spans="2:16" x14ac:dyDescent="0.35">
      <c r="J16" s="140"/>
    </row>
    <row r="17" spans="2:11" x14ac:dyDescent="0.35">
      <c r="J17" s="140"/>
    </row>
    <row r="18" spans="2:11" x14ac:dyDescent="0.35">
      <c r="J18" s="140"/>
    </row>
    <row r="19" spans="2:11" x14ac:dyDescent="0.35">
      <c r="B19" s="141" t="s">
        <v>209</v>
      </c>
      <c r="C19" s="176">
        <f>IRR(C3:O3)</f>
        <v>0.45485713520070559</v>
      </c>
      <c r="D19" s="141" t="s">
        <v>211</v>
      </c>
      <c r="J19" s="140"/>
    </row>
    <row r="20" spans="2:11" x14ac:dyDescent="0.35">
      <c r="J20" s="140"/>
    </row>
    <row r="21" spans="2:11" x14ac:dyDescent="0.35">
      <c r="K21" s="173"/>
    </row>
    <row r="22" spans="2:11" x14ac:dyDescent="0.35">
      <c r="K22" s="174"/>
    </row>
  </sheetData>
  <phoneticPr fontId="2" type="noConversion"/>
  <conditionalFormatting sqref="D4:O4">
    <cfRule type="cellIs" dxfId="1" priority="2" operator="lessThan">
      <formula>0</formula>
    </cfRule>
  </conditionalFormatting>
  <conditionalFormatting sqref="D6:O6">
    <cfRule type="cellIs" dxfId="0" priority="1" operator="lessThan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9D02B-E97D-44F5-9E1D-DEBC06E2FD0E}">
  <dimension ref="A1"/>
  <sheetViews>
    <sheetView workbookViewId="0"/>
  </sheetViews>
  <sheetFormatPr defaultRowHeight="14.5" x14ac:dyDescent="0.3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Pto. de Eq. com um produto</vt:lpstr>
      <vt:lpstr>Pto. de Eq. com vários produtos</vt:lpstr>
      <vt:lpstr>Receita de vendas</vt:lpstr>
      <vt:lpstr>Despesas</vt:lpstr>
      <vt:lpstr>Projeção do Fluxo de Caixa</vt:lpstr>
      <vt:lpstr>Análise de viabilidade</vt:lpstr>
      <vt:lpstr>Planilha4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Ulises Aguayo</dc:creator>
  <cp:lastModifiedBy>Ulises Aguayo</cp:lastModifiedBy>
  <dcterms:created xsi:type="dcterms:W3CDTF">2020-06-04T17:56:25Z</dcterms:created>
  <dcterms:modified xsi:type="dcterms:W3CDTF">2020-06-30T02:16:11Z</dcterms:modified>
</cp:coreProperties>
</file>